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rif_ACT-REG" sheetId="1" r:id="rId4"/>
    <sheet state="hidden" name="Act régul Adultes - Calculs" sheetId="2" r:id="rId5"/>
    <sheet state="hidden" name="Act régul Enf Jeunes - Calculs" sheetId="3" r:id="rId6"/>
  </sheets>
  <definedNames/>
  <calcPr/>
  <extLst>
    <ext uri="GoogleSheetsCustomDataVersion2">
      <go:sheetsCustomData xmlns:go="http://customooxmlschemas.google.com/" r:id="rId7" roundtripDataChecksum="D0Nrq18W69I53Vz2QR7msDC7zmM0WvQVGqfeaAFh7SY="/>
    </ext>
  </extLst>
</workbook>
</file>

<file path=xl/sharedStrings.xml><?xml version="1.0" encoding="utf-8"?>
<sst xmlns="http://schemas.openxmlformats.org/spreadsheetml/2006/main" count="150" uniqueCount="85">
  <si>
    <t xml:space="preserve">Tarifs pour QF = </t>
  </si>
  <si>
    <t xml:space="preserve">Pour les Meylanais, le tarif est dépendant du QF exact pour un QF entre 400 et 4000. 
Pour les extérieurs, 2 tarifs différents selon le QF (&lt;=2000 ou &gt;=2001).
</t>
  </si>
  <si>
    <t>Pour les Meylanais, le tarif est dépendant du QF exact pour un QF entre 400 et 4000.
Pour les extérieurs, 2 tarifs différents selon le QF (&lt;=2000 ou &gt;=2001).
Pour les enfants Meylanais de 3 à 11 ans, pensez à demander votre pass Sport &amp; Culture d'une valeur de 50€ ou de 100€ auprès de la mairie de Meylan.
Pour tous les collégiens, la carte Tatoo est utilisable.</t>
  </si>
  <si>
    <t>Tarifs des activités régulières Adultes selon QF (Quotient familial)</t>
  </si>
  <si>
    <t>Tarif de référence</t>
  </si>
  <si>
    <t>Tarif MEYLANAIS</t>
  </si>
  <si>
    <t>Tarif EXTERIEUR</t>
  </si>
  <si>
    <t>Tarifs des activités régulières Enfants-Jeunes selon QF (Quotient familial)</t>
  </si>
  <si>
    <t>Tarif  MEYLANAIS</t>
  </si>
  <si>
    <t>Tarif  MEYLANAIS, 50€ déduit</t>
  </si>
  <si>
    <t>Tarif  MEYLANAIS, 100€ déduit</t>
  </si>
  <si>
    <t>Tarif  EXTERIEUR</t>
  </si>
  <si>
    <t xml:space="preserve">QF &lt; </t>
  </si>
  <si>
    <t>QF compris entre 400 et 1000</t>
  </si>
  <si>
    <t xml:space="preserve">QF = </t>
  </si>
  <si>
    <t>QF compris entre 1000 et 2000</t>
  </si>
  <si>
    <t>QF compris entre 2000 et 4000</t>
  </si>
  <si>
    <t>QF =</t>
  </si>
  <si>
    <t>EXT QF&lt;=</t>
  </si>
  <si>
    <t xml:space="preserve">EXT QF &gt;=  </t>
  </si>
  <si>
    <t>Taux Activités régulières Adultes</t>
  </si>
  <si>
    <t xml:space="preserve">Taux = </t>
  </si>
  <si>
    <t xml:space="preserve">* QF + </t>
  </si>
  <si>
    <t xml:space="preserve">Tarif = </t>
  </si>
  <si>
    <t>Taux Activités régulières Adultes Théâtre</t>
  </si>
  <si>
    <t>Meylan</t>
  </si>
  <si>
    <t>Ext</t>
  </si>
  <si>
    <t>QF choisi</t>
  </si>
  <si>
    <t>Activité régulière Adultes</t>
  </si>
  <si>
    <t>Coût complet</t>
  </si>
  <si>
    <t>Tarif Meyan</t>
  </si>
  <si>
    <t>Tarif Ext</t>
  </si>
  <si>
    <t>DANSE AFRICAINE</t>
  </si>
  <si>
    <t>DANSE JAZZ</t>
  </si>
  <si>
    <t>GYMNASTIQUE CROSS TRAINING</t>
  </si>
  <si>
    <t>GYMNASTIQUE DOUCE</t>
  </si>
  <si>
    <t>GYMNASTIQUE ENTRETIEN</t>
  </si>
  <si>
    <t>GYMNASTIQUE STRETCHING</t>
  </si>
  <si>
    <t>FITNESS RENFO MUSCULAIRE</t>
  </si>
  <si>
    <t>PEINTURE ADULTE</t>
  </si>
  <si>
    <t>PILATES</t>
  </si>
  <si>
    <t>SOPHROLOGIE/QI GONG</t>
  </si>
  <si>
    <t>YOGA 1H15</t>
  </si>
  <si>
    <t>CHANT EN ANGLAIS</t>
  </si>
  <si>
    <t>PERCUSSIONS AFRICAINES</t>
  </si>
  <si>
    <t>YOGA DYNAMIQUE 1H</t>
  </si>
  <si>
    <t>THEATRE</t>
  </si>
  <si>
    <t>VOLLEY</t>
  </si>
  <si>
    <t>STAGES FORME</t>
  </si>
  <si>
    <t>STAGES YOGA</t>
  </si>
  <si>
    <t>RANDO</t>
  </si>
  <si>
    <t>RANDO BIEN ÊTRE</t>
  </si>
  <si>
    <t>Taux Activités régulières Enfants-Jeunes</t>
  </si>
  <si>
    <t>Taux =</t>
  </si>
  <si>
    <t>* QF +</t>
  </si>
  <si>
    <t>Tarif =</t>
  </si>
  <si>
    <t>Taux pour QF choisi</t>
  </si>
  <si>
    <t>Activité régulière Enfants - Jeunes</t>
  </si>
  <si>
    <t>FORMULE</t>
  </si>
  <si>
    <t>ANGLAIS</t>
  </si>
  <si>
    <t>ARTS PLASTIQUES 1H</t>
  </si>
  <si>
    <t>ARTS PLASTIQUES 1H30</t>
  </si>
  <si>
    <t>ARTS PLASTIQUES 2h</t>
  </si>
  <si>
    <t>CAPOEIRA 1H 4-6 ans</t>
  </si>
  <si>
    <t>CAPOEIRA 1H 7-10 ans</t>
  </si>
  <si>
    <t>CAPOEIRA 1H30</t>
  </si>
  <si>
    <t>CINÉMA</t>
  </si>
  <si>
    <t>CIRQUE 1H</t>
  </si>
  <si>
    <t>CIRQUE 1H30</t>
  </si>
  <si>
    <t>DANSE CLASSIQUE  1H15</t>
  </si>
  <si>
    <t>DANSE EVEIL ET INITIATION</t>
  </si>
  <si>
    <t>DANSE HIP HOP 1H</t>
  </si>
  <si>
    <t>DANSE HIP HOP 1H30</t>
  </si>
  <si>
    <t>DANSE MODERNE JAZZ 1H</t>
  </si>
  <si>
    <t>DANSE MODERNE JAZZ 1H15</t>
  </si>
  <si>
    <t>ESCALADE</t>
  </si>
  <si>
    <t>GYMNASTIQUE LUDIQUE</t>
  </si>
  <si>
    <t>PONEY</t>
  </si>
  <si>
    <t>STREET JAZZ 1H</t>
  </si>
  <si>
    <t>TERRE &amp; MODELAGE 1h15</t>
  </si>
  <si>
    <t>TERRE &amp; MODELAGE 1h30</t>
  </si>
  <si>
    <t>THEATRE 1h30</t>
  </si>
  <si>
    <t>THEATRE  2h</t>
  </si>
  <si>
    <t>TIR A L'ARC 1h30</t>
  </si>
  <si>
    <t>SKI MERCREDIS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</si>
</sst>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0000"/>
  </numFmts>
  <fonts count="7">
    <font>
      <sz val="10.0"/>
      <color rgb="FF000000"/>
      <name val="Arial"/>
      <scheme val="minor"/>
    </font>
    <font>
      <sz val="10.0"/>
      <color rgb="FF000000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b/>
      <sz val="11.0"/>
      <color rgb="FF444444"/>
      <name val="Calibri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vertical="center" wrapText="1"/>
    </xf>
    <xf borderId="1" fillId="2" fontId="1" numFmtId="0" xfId="0" applyAlignment="1" applyBorder="1" applyFill="1" applyFont="1">
      <alignment horizontal="center"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14" fillId="3" fontId="1" numFmtId="0" xfId="0" applyAlignment="1" applyBorder="1" applyFill="1" applyFont="1">
      <alignment horizontal="center" shrinkToFit="0" vertical="center" wrapText="1"/>
    </xf>
    <xf borderId="1" fillId="3" fontId="1" numFmtId="1" xfId="0" applyAlignment="1" applyBorder="1" applyFont="1" applyNumberFormat="1">
      <alignment horizontal="center" vertical="center"/>
    </xf>
    <xf borderId="15" fillId="3" fontId="1" numFmtId="1" xfId="0" applyAlignment="1" applyBorder="1" applyFont="1" applyNumberFormat="1">
      <alignment horizontal="center" vertical="center"/>
    </xf>
    <xf borderId="1" fillId="3" fontId="1" numFmtId="2" xfId="0" applyAlignment="1" applyBorder="1" applyFont="1" applyNumberForma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" fillId="0" fontId="1" numFmtId="1" xfId="0" applyAlignment="1" applyBorder="1" applyFont="1" applyNumberFormat="1">
      <alignment horizontal="center" vertical="center"/>
    </xf>
    <xf borderId="15" fillId="0" fontId="1" numFmtId="1" xfId="0" applyAlignment="1" applyBorder="1" applyFont="1" applyNumberFormat="1">
      <alignment horizontal="center" vertical="center"/>
    </xf>
    <xf borderId="1" fillId="0" fontId="1" numFmtId="2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17" fillId="0" fontId="4" numFmtId="0" xfId="0" applyBorder="1" applyFont="1"/>
    <xf borderId="18" fillId="0" fontId="4" numFmtId="0" xfId="0" applyBorder="1" applyFont="1"/>
    <xf borderId="18" fillId="0" fontId="1" numFmtId="0" xfId="0" applyAlignment="1" applyBorder="1" applyFont="1">
      <alignment horizontal="center" vertical="center"/>
    </xf>
    <xf borderId="19" fillId="4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5" numFmtId="0" xfId="0" applyAlignment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1" fillId="0" fontId="2" numFmtId="1" xfId="0" applyAlignment="1" applyBorder="1" applyFont="1" applyNumberFormat="1">
      <alignment horizontal="center" vertical="center"/>
    </xf>
    <xf borderId="1" fillId="5" fontId="2" numFmtId="0" xfId="0" applyAlignment="1" applyBorder="1" applyFill="1" applyFont="1">
      <alignment horizontal="center" vertical="center"/>
    </xf>
    <xf borderId="18" fillId="0" fontId="1" numFmtId="1" xfId="0" applyAlignment="1" applyBorder="1" applyFont="1" applyNumberFormat="1">
      <alignment horizontal="center" vertical="center"/>
    </xf>
    <xf borderId="0" fillId="0" fontId="1" numFmtId="1" xfId="0" applyAlignment="1" applyFont="1" applyNumberFormat="1">
      <alignment horizontal="center" vertical="center"/>
    </xf>
    <xf borderId="21" fillId="6" fontId="1" numFmtId="1" xfId="0" applyAlignment="1" applyBorder="1" applyFill="1" applyFont="1" applyNumberFormat="1">
      <alignment horizontal="center" vertical="center"/>
    </xf>
    <xf borderId="1" fillId="6" fontId="1" numFmtId="1" xfId="0" applyAlignment="1" applyBorder="1" applyFont="1" applyNumberFormat="1">
      <alignment horizontal="center" vertical="center"/>
    </xf>
    <xf borderId="18" fillId="7" fontId="1" numFmtId="1" xfId="0" applyAlignment="1" applyBorder="1" applyFill="1" applyFont="1" applyNumberFormat="1">
      <alignment horizontal="center" vertical="center"/>
    </xf>
    <xf borderId="1" fillId="7" fontId="1" numFmtId="1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  <xf borderId="26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30" fillId="0" fontId="1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19" fillId="5" fontId="2" numFmtId="1" xfId="0" applyAlignment="1" applyBorder="1" applyFont="1" applyNumberFormat="1">
      <alignment horizontal="center" vertical="center"/>
    </xf>
    <xf borderId="19" fillId="5" fontId="2" numFmtId="0" xfId="0" applyAlignment="1" applyBorder="1" applyFont="1">
      <alignment horizontal="center" vertical="center"/>
    </xf>
    <xf borderId="1" fillId="4" fontId="6" numFmtId="0" xfId="0" applyAlignment="1" applyBorder="1" applyFont="1">
      <alignment horizontal="center" vertical="center"/>
    </xf>
    <xf borderId="19" fillId="5" fontId="2" numFmtId="1" xfId="0" applyAlignment="1" applyBorder="1" applyFont="1" applyNumberFormat="1">
      <alignment horizontal="center" readingOrder="0" vertical="center"/>
    </xf>
    <xf borderId="19" fillId="5" fontId="2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9.13"/>
    <col customWidth="1" min="2" max="2" width="42.0"/>
    <col customWidth="1" min="3" max="3" width="15.25"/>
    <col customWidth="1" min="4" max="5" width="14.75"/>
    <col customWidth="1" min="6" max="6" width="14.38"/>
    <col customWidth="1" min="7" max="7" width="32.38"/>
    <col customWidth="1" min="8" max="8" width="12.75"/>
    <col customWidth="1" min="9" max="12" width="14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2.75" customHeight="1">
      <c r="A3" s="1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ht="24.0" customHeight="1">
      <c r="A4" s="1"/>
      <c r="B4" s="3">
        <v>400.0</v>
      </c>
      <c r="C4" s="4"/>
      <c r="D4" s="4"/>
      <c r="E4" s="5"/>
      <c r="F4" s="5"/>
      <c r="G4" s="5"/>
      <c r="H4" s="5"/>
      <c r="I4" s="5"/>
      <c r="J4" s="5"/>
      <c r="K4" s="5"/>
      <c r="L4" s="5"/>
      <c r="M4" s="6"/>
    </row>
    <row r="5" ht="12.75" customHeight="1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/>
    </row>
    <row r="6" ht="72.0" customHeight="1">
      <c r="A6" s="1"/>
      <c r="B6" s="8" t="s">
        <v>1</v>
      </c>
      <c r="C6" s="9"/>
      <c r="D6" s="9"/>
      <c r="E6" s="10"/>
      <c r="F6" s="7"/>
      <c r="G6" s="11" t="s">
        <v>2</v>
      </c>
      <c r="H6" s="12"/>
      <c r="I6" s="12"/>
      <c r="J6" s="12"/>
      <c r="K6" s="12"/>
      <c r="L6" s="13"/>
      <c r="M6" s="1"/>
    </row>
    <row r="7" ht="56.25" customHeight="1">
      <c r="A7" s="1"/>
      <c r="B7" s="14" t="s">
        <v>3</v>
      </c>
      <c r="C7" s="15" t="s">
        <v>4</v>
      </c>
      <c r="D7" s="15" t="s">
        <v>5</v>
      </c>
      <c r="E7" s="16" t="s">
        <v>6</v>
      </c>
      <c r="F7" s="7"/>
      <c r="G7" s="17" t="s">
        <v>7</v>
      </c>
      <c r="H7" s="18" t="s">
        <v>4</v>
      </c>
      <c r="I7" s="18" t="s">
        <v>8</v>
      </c>
      <c r="J7" s="18" t="s">
        <v>9</v>
      </c>
      <c r="K7" s="18" t="s">
        <v>10</v>
      </c>
      <c r="L7" s="19" t="s">
        <v>11</v>
      </c>
      <c r="M7" s="1"/>
    </row>
    <row r="8" ht="12.75" customHeight="1">
      <c r="A8" s="1"/>
      <c r="B8" s="20" t="str">
        <f>'Act régul Adultes - Calculs'!B10</f>
        <v>DANSE AFRICAINE</v>
      </c>
      <c r="C8" s="21">
        <f>'Act régul Adultes - Calculs'!D10</f>
        <v>391</v>
      </c>
      <c r="D8" s="21">
        <f>'Act régul Adultes - Calculs'!F10</f>
        <v>188</v>
      </c>
      <c r="E8" s="22">
        <f>'Act régul Adultes - Calculs'!G10</f>
        <v>430</v>
      </c>
      <c r="F8" s="7"/>
      <c r="G8" s="20" t="str">
        <f>'Act régul Enf Jeunes - Calculs'!B12</f>
        <v>ANGLAIS</v>
      </c>
      <c r="H8" s="21">
        <f>'Act régul Enf Jeunes - Calculs'!D12</f>
        <v>230</v>
      </c>
      <c r="I8" s="21">
        <f>'Act régul Enf Jeunes - Calculs'!G12</f>
        <v>97</v>
      </c>
      <c r="J8" s="23">
        <f t="shared" ref="J8:J34" si="1">$I8-50</f>
        <v>47</v>
      </c>
      <c r="K8" s="23" t="str">
        <f t="shared" ref="K8:K34" si="2">IF($I8-100&lt;0,"Non utilisable",$I8-100)</f>
        <v>Non utilisable</v>
      </c>
      <c r="L8" s="22">
        <f>'Act régul Enf Jeunes - Calculs'!H12</f>
        <v>290</v>
      </c>
      <c r="M8" s="1"/>
    </row>
    <row r="9" ht="12.75" customHeight="1">
      <c r="A9" s="1"/>
      <c r="B9" s="24" t="str">
        <f>'Act régul Adultes - Calculs'!B11</f>
        <v>DANSE JAZZ</v>
      </c>
      <c r="C9" s="25">
        <f>'Act régul Adultes - Calculs'!D11</f>
        <v>421</v>
      </c>
      <c r="D9" s="25">
        <f>'Act régul Adultes - Calculs'!F11</f>
        <v>202</v>
      </c>
      <c r="E9" s="26">
        <f>'Act régul Adultes - Calculs'!G11</f>
        <v>463</v>
      </c>
      <c r="F9" s="7"/>
      <c r="G9" s="24" t="str">
        <f>'Act régul Enf Jeunes - Calculs'!B13</f>
        <v>ARTS PLASTIQUES 1H</v>
      </c>
      <c r="H9" s="25">
        <f>'Act régul Enf Jeunes - Calculs'!D13</f>
        <v>312</v>
      </c>
      <c r="I9" s="25">
        <f>'Act régul Enf Jeunes - Calculs'!G13</f>
        <v>131</v>
      </c>
      <c r="J9" s="27">
        <f t="shared" si="1"/>
        <v>81</v>
      </c>
      <c r="K9" s="27">
        <f t="shared" si="2"/>
        <v>31</v>
      </c>
      <c r="L9" s="26">
        <f>'Act régul Enf Jeunes - Calculs'!H13</f>
        <v>393</v>
      </c>
      <c r="M9" s="1"/>
    </row>
    <row r="10" ht="12.75" customHeight="1">
      <c r="A10" s="1"/>
      <c r="B10" s="20" t="str">
        <f>'Act régul Adultes - Calculs'!B12</f>
        <v>GYMNASTIQUE CROSS TRAINING</v>
      </c>
      <c r="C10" s="21">
        <f>'Act régul Adultes - Calculs'!D12</f>
        <v>239</v>
      </c>
      <c r="D10" s="21">
        <f>'Act régul Adultes - Calculs'!F12</f>
        <v>115</v>
      </c>
      <c r="E10" s="22">
        <f>'Act régul Adultes - Calculs'!G12</f>
        <v>263</v>
      </c>
      <c r="F10" s="7"/>
      <c r="G10" s="20" t="str">
        <f>'Act régul Enf Jeunes - Calculs'!B14</f>
        <v>ARTS PLASTIQUES 1H30</v>
      </c>
      <c r="H10" s="21">
        <f>'Act régul Enf Jeunes - Calculs'!D14</f>
        <v>316</v>
      </c>
      <c r="I10" s="21">
        <f>'Act régul Enf Jeunes - Calculs'!G14</f>
        <v>133</v>
      </c>
      <c r="J10" s="23">
        <f t="shared" si="1"/>
        <v>83</v>
      </c>
      <c r="K10" s="23">
        <f t="shared" si="2"/>
        <v>33</v>
      </c>
      <c r="L10" s="22">
        <f>'Act régul Enf Jeunes - Calculs'!H14</f>
        <v>398</v>
      </c>
      <c r="M10" s="1"/>
    </row>
    <row r="11" ht="12.75" customHeight="1">
      <c r="A11" s="1"/>
      <c r="B11" s="24" t="str">
        <f>'Act régul Adultes - Calculs'!B13</f>
        <v>GYMNASTIQUE DOUCE</v>
      </c>
      <c r="C11" s="25">
        <f>'Act régul Adultes - Calculs'!D13</f>
        <v>294</v>
      </c>
      <c r="D11" s="25">
        <f>'Act régul Adultes - Calculs'!F13</f>
        <v>141</v>
      </c>
      <c r="E11" s="26">
        <f>'Act régul Adultes - Calculs'!G13</f>
        <v>323</v>
      </c>
      <c r="F11" s="7"/>
      <c r="G11" s="24" t="str">
        <f>'Act régul Enf Jeunes - Calculs'!B15</f>
        <v>ARTS PLASTIQUES 2h</v>
      </c>
      <c r="H11" s="25">
        <f>'Act régul Enf Jeunes - Calculs'!D15</f>
        <v>341</v>
      </c>
      <c r="I11" s="25">
        <f>'Act régul Enf Jeunes - Calculs'!G15</f>
        <v>143</v>
      </c>
      <c r="J11" s="27">
        <f t="shared" si="1"/>
        <v>93</v>
      </c>
      <c r="K11" s="27">
        <f t="shared" si="2"/>
        <v>43</v>
      </c>
      <c r="L11" s="26">
        <f>'Act régul Enf Jeunes - Calculs'!H15</f>
        <v>430</v>
      </c>
      <c r="M11" s="1"/>
    </row>
    <row r="12" ht="12.75" customHeight="1">
      <c r="A12" s="1"/>
      <c r="B12" s="20" t="str">
        <f>'Act régul Adultes - Calculs'!B14</f>
        <v>GYMNASTIQUE ENTRETIEN</v>
      </c>
      <c r="C12" s="21">
        <f>'Act régul Adultes - Calculs'!D14</f>
        <v>262</v>
      </c>
      <c r="D12" s="21">
        <f>'Act régul Adultes - Calculs'!F14</f>
        <v>126</v>
      </c>
      <c r="E12" s="22">
        <f>'Act régul Adultes - Calculs'!G14</f>
        <v>288</v>
      </c>
      <c r="F12" s="7"/>
      <c r="G12" s="20" t="str">
        <f>'Act régul Enf Jeunes - Calculs'!B16</f>
        <v>CAPOEIRA 1H 4-6 ans</v>
      </c>
      <c r="H12" s="21">
        <f>'Act régul Enf Jeunes - Calculs'!D16</f>
        <v>233</v>
      </c>
      <c r="I12" s="21">
        <f>'Act régul Enf Jeunes - Calculs'!G16</f>
        <v>98</v>
      </c>
      <c r="J12" s="23">
        <f t="shared" si="1"/>
        <v>48</v>
      </c>
      <c r="K12" s="23" t="str">
        <f t="shared" si="2"/>
        <v>Non utilisable</v>
      </c>
      <c r="L12" s="22">
        <f>'Act régul Enf Jeunes - Calculs'!H16</f>
        <v>294</v>
      </c>
      <c r="M12" s="1"/>
    </row>
    <row r="13" ht="12.75" customHeight="1">
      <c r="A13" s="1"/>
      <c r="B13" s="24" t="str">
        <f>'Act régul Adultes - Calculs'!B15</f>
        <v>GYMNASTIQUE STRETCHING</v>
      </c>
      <c r="C13" s="25">
        <f>'Act régul Adultes - Calculs'!D15</f>
        <v>241</v>
      </c>
      <c r="D13" s="25">
        <f>'Act régul Adultes - Calculs'!F15</f>
        <v>116</v>
      </c>
      <c r="E13" s="26">
        <f>'Act régul Adultes - Calculs'!G15</f>
        <v>265</v>
      </c>
      <c r="F13" s="7"/>
      <c r="G13" s="24" t="str">
        <f>'Act régul Enf Jeunes - Calculs'!B17</f>
        <v>CAPOEIRA 1H 7-10 ans</v>
      </c>
      <c r="H13" s="25">
        <f>'Act régul Enf Jeunes - Calculs'!D17</f>
        <v>233</v>
      </c>
      <c r="I13" s="25">
        <f>'Act régul Enf Jeunes - Calculs'!G17</f>
        <v>98</v>
      </c>
      <c r="J13" s="27">
        <f t="shared" si="1"/>
        <v>48</v>
      </c>
      <c r="K13" s="27" t="str">
        <f t="shared" si="2"/>
        <v>Non utilisable</v>
      </c>
      <c r="L13" s="26">
        <f>'Act régul Enf Jeunes - Calculs'!H17</f>
        <v>294</v>
      </c>
      <c r="M13" s="1"/>
    </row>
    <row r="14" ht="12.75" customHeight="1">
      <c r="A14" s="1"/>
      <c r="B14" s="20" t="str">
        <f>'Act régul Adultes - Calculs'!B16</f>
        <v>FITNESS RENFO MUSCULAIRE</v>
      </c>
      <c r="C14" s="21">
        <f>'Act régul Adultes - Calculs'!D16</f>
        <v>242</v>
      </c>
      <c r="D14" s="21">
        <f>'Act régul Adultes - Calculs'!F16</f>
        <v>116</v>
      </c>
      <c r="E14" s="22">
        <f>'Act régul Adultes - Calculs'!G16</f>
        <v>266</v>
      </c>
      <c r="F14" s="7"/>
      <c r="G14" s="20" t="str">
        <f>'Act régul Enf Jeunes - Calculs'!B18</f>
        <v>CAPOEIRA 1H30</v>
      </c>
      <c r="H14" s="21">
        <f>'Act régul Enf Jeunes - Calculs'!D18</f>
        <v>317</v>
      </c>
      <c r="I14" s="21">
        <f>'Act régul Enf Jeunes - Calculs'!G18</f>
        <v>133</v>
      </c>
      <c r="J14" s="23">
        <f t="shared" si="1"/>
        <v>83</v>
      </c>
      <c r="K14" s="23">
        <f t="shared" si="2"/>
        <v>33</v>
      </c>
      <c r="L14" s="22">
        <f>'Act régul Enf Jeunes - Calculs'!H18</f>
        <v>399</v>
      </c>
      <c r="M14" s="1"/>
    </row>
    <row r="15" ht="12.75" customHeight="1">
      <c r="A15" s="1"/>
      <c r="B15" s="24" t="str">
        <f>'Act régul Adultes - Calculs'!B17</f>
        <v>PEINTURE ADULTE</v>
      </c>
      <c r="C15" s="25">
        <f>'Act régul Adultes - Calculs'!D17</f>
        <v>431</v>
      </c>
      <c r="D15" s="25">
        <f>'Act régul Adultes - Calculs'!F17</f>
        <v>207</v>
      </c>
      <c r="E15" s="26">
        <f>'Act régul Adultes - Calculs'!G17</f>
        <v>474</v>
      </c>
      <c r="F15" s="7"/>
      <c r="G15" s="24" t="str">
        <f>'Act régul Enf Jeunes - Calculs'!B19</f>
        <v>CINÉMA</v>
      </c>
      <c r="H15" s="25">
        <f>'Act régul Enf Jeunes - Calculs'!D19</f>
        <v>345</v>
      </c>
      <c r="I15" s="25">
        <f>'Act régul Enf Jeunes - Calculs'!G19</f>
        <v>145</v>
      </c>
      <c r="J15" s="27">
        <f t="shared" si="1"/>
        <v>95</v>
      </c>
      <c r="K15" s="27">
        <f t="shared" si="2"/>
        <v>45</v>
      </c>
      <c r="L15" s="26">
        <f>'Act régul Enf Jeunes - Calculs'!H19</f>
        <v>435</v>
      </c>
      <c r="M15" s="1"/>
    </row>
    <row r="16" ht="12.75" customHeight="1">
      <c r="A16" s="1"/>
      <c r="B16" s="20" t="str">
        <f>'Act régul Adultes - Calculs'!B18</f>
        <v>PILATES</v>
      </c>
      <c r="C16" s="21">
        <f>'Act régul Adultes - Calculs'!D18</f>
        <v>261</v>
      </c>
      <c r="D16" s="21">
        <f>'Act régul Adultes - Calculs'!F18</f>
        <v>125</v>
      </c>
      <c r="E16" s="22">
        <f>'Act régul Adultes - Calculs'!G18</f>
        <v>287</v>
      </c>
      <c r="F16" s="7"/>
      <c r="G16" s="20" t="str">
        <f>'Act régul Enf Jeunes - Calculs'!B20</f>
        <v>CIRQUE 1H</v>
      </c>
      <c r="H16" s="21">
        <f>'Act régul Enf Jeunes - Calculs'!D20</f>
        <v>295</v>
      </c>
      <c r="I16" s="21">
        <f>'Act régul Enf Jeunes - Calculs'!G20</f>
        <v>124</v>
      </c>
      <c r="J16" s="23">
        <f t="shared" si="1"/>
        <v>74</v>
      </c>
      <c r="K16" s="23">
        <f t="shared" si="2"/>
        <v>24</v>
      </c>
      <c r="L16" s="22">
        <f>'Act régul Enf Jeunes - Calculs'!H20</f>
        <v>372</v>
      </c>
      <c r="M16" s="1"/>
    </row>
    <row r="17" ht="12.75" customHeight="1">
      <c r="A17" s="1"/>
      <c r="B17" s="24" t="str">
        <f>'Act régul Adultes - Calculs'!B19</f>
        <v>SOPHROLOGIE/QI GONG</v>
      </c>
      <c r="C17" s="25">
        <f>'Act régul Adultes - Calculs'!D19</f>
        <v>266</v>
      </c>
      <c r="D17" s="25">
        <f>'Act régul Adultes - Calculs'!F19</f>
        <v>128</v>
      </c>
      <c r="E17" s="26">
        <f>'Act régul Adultes - Calculs'!G19</f>
        <v>293</v>
      </c>
      <c r="F17" s="7"/>
      <c r="G17" s="24" t="str">
        <f>'Act régul Enf Jeunes - Calculs'!B21</f>
        <v>CIRQUE 1H30</v>
      </c>
      <c r="H17" s="25">
        <f>'Act régul Enf Jeunes - Calculs'!D21</f>
        <v>340</v>
      </c>
      <c r="I17" s="25">
        <f>'Act régul Enf Jeunes - Calculs'!G21</f>
        <v>143</v>
      </c>
      <c r="J17" s="27">
        <f t="shared" si="1"/>
        <v>93</v>
      </c>
      <c r="K17" s="27">
        <f t="shared" si="2"/>
        <v>43</v>
      </c>
      <c r="L17" s="26">
        <f>'Act régul Enf Jeunes - Calculs'!H21</f>
        <v>428</v>
      </c>
      <c r="M17" s="1"/>
    </row>
    <row r="18" ht="12.75" customHeight="1">
      <c r="A18" s="1"/>
      <c r="B18" s="20" t="str">
        <f>'Act régul Adultes - Calculs'!B20</f>
        <v>YOGA 1H15</v>
      </c>
      <c r="C18" s="21">
        <f>'Act régul Adultes - Calculs'!D20</f>
        <v>312</v>
      </c>
      <c r="D18" s="21">
        <f>'Act régul Adultes - Calculs'!F20</f>
        <v>150</v>
      </c>
      <c r="E18" s="22">
        <f>'Act régul Adultes - Calculs'!G20</f>
        <v>343</v>
      </c>
      <c r="F18" s="7"/>
      <c r="G18" s="20" t="str">
        <f>'Act régul Enf Jeunes - Calculs'!B22</f>
        <v>DANSE CLASSIQUE  1H15</v>
      </c>
      <c r="H18" s="21">
        <f>'Act régul Enf Jeunes - Calculs'!D22</f>
        <v>332</v>
      </c>
      <c r="I18" s="21">
        <f>'Act régul Enf Jeunes - Calculs'!G22</f>
        <v>139</v>
      </c>
      <c r="J18" s="23">
        <f t="shared" si="1"/>
        <v>89</v>
      </c>
      <c r="K18" s="23">
        <f t="shared" si="2"/>
        <v>39</v>
      </c>
      <c r="L18" s="22">
        <f>'Act régul Enf Jeunes - Calculs'!H22</f>
        <v>418</v>
      </c>
      <c r="M18" s="1"/>
    </row>
    <row r="19" ht="12.75" customHeight="1">
      <c r="A19" s="1"/>
      <c r="B19" s="24" t="str">
        <f>'Act régul Adultes - Calculs'!B21</f>
        <v>CHANT EN ANGLAIS</v>
      </c>
      <c r="C19" s="25">
        <f>'Act régul Adultes - Calculs'!D21</f>
        <v>314</v>
      </c>
      <c r="D19" s="25">
        <f>'Act régul Adultes - Calculs'!F21</f>
        <v>151</v>
      </c>
      <c r="E19" s="26">
        <f>'Act régul Adultes - Calculs'!G21</f>
        <v>345</v>
      </c>
      <c r="F19" s="7"/>
      <c r="G19" s="24" t="str">
        <f>'Act régul Enf Jeunes - Calculs'!B23</f>
        <v>DANSE EVEIL ET INITIATION</v>
      </c>
      <c r="H19" s="25">
        <f>'Act régul Enf Jeunes - Calculs'!D23</f>
        <v>260</v>
      </c>
      <c r="I19" s="25">
        <f>'Act régul Enf Jeunes - Calculs'!G23</f>
        <v>109</v>
      </c>
      <c r="J19" s="27">
        <f t="shared" si="1"/>
        <v>59</v>
      </c>
      <c r="K19" s="27">
        <f t="shared" si="2"/>
        <v>9</v>
      </c>
      <c r="L19" s="26">
        <f>'Act régul Enf Jeunes - Calculs'!H23</f>
        <v>328</v>
      </c>
      <c r="M19" s="1"/>
    </row>
    <row r="20" ht="12.75" customHeight="1">
      <c r="A20" s="1"/>
      <c r="B20" s="20" t="str">
        <f>'Act régul Adultes - Calculs'!B22</f>
        <v>PERCUSSIONS AFRICAINES</v>
      </c>
      <c r="C20" s="21">
        <f>'Act régul Adultes - Calculs'!D22</f>
        <v>348</v>
      </c>
      <c r="D20" s="21">
        <f>'Act régul Adultes - Calculs'!F22</f>
        <v>167</v>
      </c>
      <c r="E20" s="22">
        <f>'Act régul Adultes - Calculs'!G22</f>
        <v>383</v>
      </c>
      <c r="F20" s="7"/>
      <c r="G20" s="20" t="str">
        <f>'Act régul Enf Jeunes - Calculs'!B24</f>
        <v>DANSE HIP HOP 1H</v>
      </c>
      <c r="H20" s="21">
        <f>'Act régul Enf Jeunes - Calculs'!D24</f>
        <v>289</v>
      </c>
      <c r="I20" s="21">
        <f>'Act régul Enf Jeunes - Calculs'!G24</f>
        <v>121</v>
      </c>
      <c r="J20" s="23">
        <f t="shared" si="1"/>
        <v>71</v>
      </c>
      <c r="K20" s="23">
        <f t="shared" si="2"/>
        <v>21</v>
      </c>
      <c r="L20" s="22">
        <f>'Act régul Enf Jeunes - Calculs'!H24</f>
        <v>364</v>
      </c>
      <c r="M20" s="1"/>
    </row>
    <row r="21" ht="12.75" customHeight="1">
      <c r="A21" s="1"/>
      <c r="B21" s="24" t="str">
        <f>'Act régul Adultes - Calculs'!B23</f>
        <v>YOGA DYNAMIQUE 1H</v>
      </c>
      <c r="C21" s="25">
        <f>'Act régul Adultes - Calculs'!D23</f>
        <v>249</v>
      </c>
      <c r="D21" s="25">
        <f>'Act régul Adultes - Calculs'!F23</f>
        <v>120</v>
      </c>
      <c r="E21" s="26">
        <f>'Act régul Adultes - Calculs'!G23</f>
        <v>274</v>
      </c>
      <c r="F21" s="7"/>
      <c r="G21" s="24" t="str">
        <f>'Act régul Enf Jeunes - Calculs'!B25</f>
        <v>DANSE HIP HOP 1H30</v>
      </c>
      <c r="H21" s="25">
        <f>'Act régul Enf Jeunes - Calculs'!D25</f>
        <v>434</v>
      </c>
      <c r="I21" s="25">
        <f>'Act régul Enf Jeunes - Calculs'!G25</f>
        <v>182</v>
      </c>
      <c r="J21" s="27">
        <f t="shared" si="1"/>
        <v>132</v>
      </c>
      <c r="K21" s="27">
        <f t="shared" si="2"/>
        <v>82</v>
      </c>
      <c r="L21" s="26">
        <f>'Act régul Enf Jeunes - Calculs'!H25</f>
        <v>547</v>
      </c>
      <c r="M21" s="1"/>
    </row>
    <row r="22" ht="12.75" customHeight="1">
      <c r="A22" s="1"/>
      <c r="B22" s="20" t="str">
        <f>'Act régul Adultes - Calculs'!B24</f>
        <v>THEATRE</v>
      </c>
      <c r="C22" s="21">
        <f>'Act régul Adultes - Calculs'!D24</f>
        <v>340</v>
      </c>
      <c r="D22" s="21">
        <f>'Act régul Adultes - Calculs'!F24</f>
        <v>238</v>
      </c>
      <c r="E22" s="22">
        <f>'Act régul Adultes - Calculs'!G24</f>
        <v>238</v>
      </c>
      <c r="F22" s="7"/>
      <c r="G22" s="20" t="str">
        <f>'Act régul Enf Jeunes - Calculs'!B26</f>
        <v>DANSE MODERNE JAZZ 1H</v>
      </c>
      <c r="H22" s="21">
        <f>'Act régul Enf Jeunes - Calculs'!D26</f>
        <v>278</v>
      </c>
      <c r="I22" s="21">
        <f>'Act régul Enf Jeunes - Calculs'!G26</f>
        <v>117</v>
      </c>
      <c r="J22" s="23">
        <f t="shared" si="1"/>
        <v>67</v>
      </c>
      <c r="K22" s="23">
        <f t="shared" si="2"/>
        <v>17</v>
      </c>
      <c r="L22" s="22">
        <f>'Act régul Enf Jeunes - Calculs'!H26</f>
        <v>350</v>
      </c>
      <c r="M22" s="1"/>
    </row>
    <row r="23" ht="12.75" customHeight="1">
      <c r="A23" s="1"/>
      <c r="B23" s="24" t="str">
        <f>'Act régul Adultes - Calculs'!B25</f>
        <v>VOLLEY</v>
      </c>
      <c r="C23" s="25">
        <f>'Act régul Adultes - Calculs'!D25</f>
        <v>35</v>
      </c>
      <c r="D23" s="25">
        <f>'Act régul Adultes - Calculs'!F25</f>
        <v>35</v>
      </c>
      <c r="E23" s="26">
        <f>'Act régul Adultes - Calculs'!G25</f>
        <v>37</v>
      </c>
      <c r="F23" s="7"/>
      <c r="G23" s="24" t="str">
        <f>'Act régul Enf Jeunes - Calculs'!B27</f>
        <v>DANSE MODERNE JAZZ 1H15</v>
      </c>
      <c r="H23" s="25">
        <f>'Act régul Enf Jeunes - Calculs'!D27</f>
        <v>324</v>
      </c>
      <c r="I23" s="25">
        <f>'Act régul Enf Jeunes - Calculs'!G27</f>
        <v>136</v>
      </c>
      <c r="J23" s="27">
        <f t="shared" si="1"/>
        <v>86</v>
      </c>
      <c r="K23" s="27">
        <f t="shared" si="2"/>
        <v>36</v>
      </c>
      <c r="L23" s="26">
        <f>'Act régul Enf Jeunes - Calculs'!H27</f>
        <v>408</v>
      </c>
      <c r="M23" s="1"/>
    </row>
    <row r="24" ht="12.75" customHeight="1">
      <c r="A24" s="1"/>
      <c r="B24" s="20" t="str">
        <f>'Act régul Adultes - Calculs'!B26</f>
        <v>STAGES FORME</v>
      </c>
      <c r="C24" s="21">
        <f>'Act régul Adultes - Calculs'!D26</f>
        <v>20</v>
      </c>
      <c r="D24" s="21">
        <f>'Act régul Adultes - Calculs'!F26</f>
        <v>20</v>
      </c>
      <c r="E24" s="22">
        <f>'Act régul Adultes - Calculs'!G26</f>
        <v>20</v>
      </c>
      <c r="F24" s="7"/>
      <c r="G24" s="20" t="str">
        <f>'Act régul Enf Jeunes - Calculs'!B28</f>
        <v>ESCALADE</v>
      </c>
      <c r="H24" s="21">
        <f>'Act régul Enf Jeunes - Calculs'!D28</f>
        <v>430</v>
      </c>
      <c r="I24" s="21">
        <f>'Act régul Enf Jeunes - Calculs'!G28</f>
        <v>194</v>
      </c>
      <c r="J24" s="23">
        <f t="shared" si="1"/>
        <v>144</v>
      </c>
      <c r="K24" s="23">
        <f t="shared" si="2"/>
        <v>94</v>
      </c>
      <c r="L24" s="22">
        <f>'Act régul Enf Jeunes - Calculs'!H28</f>
        <v>542</v>
      </c>
      <c r="M24" s="1"/>
    </row>
    <row r="25" ht="12.75" customHeight="1">
      <c r="A25" s="1"/>
      <c r="B25" s="24" t="str">
        <f>'Act régul Adultes - Calculs'!B27</f>
        <v>STAGES YOGA</v>
      </c>
      <c r="C25" s="25">
        <f>'Act régul Adultes - Calculs'!D27</f>
        <v>30</v>
      </c>
      <c r="D25" s="25">
        <f>'Act régul Adultes - Calculs'!F27</f>
        <v>30</v>
      </c>
      <c r="E25" s="26">
        <f>'Act régul Adultes - Calculs'!G27</f>
        <v>30</v>
      </c>
      <c r="F25" s="7"/>
      <c r="G25" s="24" t="str">
        <f>'Act régul Enf Jeunes - Calculs'!B29</f>
        <v>GYMNASTIQUE LUDIQUE</v>
      </c>
      <c r="H25" s="25">
        <f>'Act régul Enf Jeunes - Calculs'!D29</f>
        <v>237</v>
      </c>
      <c r="I25" s="25">
        <f>'Act régul Enf Jeunes - Calculs'!G29</f>
        <v>100</v>
      </c>
      <c r="J25" s="27">
        <f t="shared" si="1"/>
        <v>50</v>
      </c>
      <c r="K25" s="27">
        <f t="shared" si="2"/>
        <v>0</v>
      </c>
      <c r="L25" s="26">
        <f>'Act régul Enf Jeunes - Calculs'!H29</f>
        <v>299</v>
      </c>
      <c r="M25" s="1"/>
    </row>
    <row r="26" ht="12.75" customHeight="1">
      <c r="A26" s="1"/>
      <c r="B26" s="20" t="str">
        <f>'Act régul Adultes - Calculs'!B28</f>
        <v>RANDO</v>
      </c>
      <c r="C26" s="21">
        <f>'Act régul Adultes - Calculs'!D28</f>
        <v>35</v>
      </c>
      <c r="D26" s="21">
        <f>'Act régul Adultes - Calculs'!F28</f>
        <v>35</v>
      </c>
      <c r="E26" s="22">
        <f>'Act régul Adultes - Calculs'!G28</f>
        <v>37</v>
      </c>
      <c r="F26" s="7"/>
      <c r="G26" s="20" t="str">
        <f>'Act régul Enf Jeunes - Calculs'!B30</f>
        <v>PONEY</v>
      </c>
      <c r="H26" s="21">
        <f>'Act régul Enf Jeunes - Calculs'!D30</f>
        <v>534</v>
      </c>
      <c r="I26" s="21">
        <f>'Act régul Enf Jeunes - Calculs'!G30</f>
        <v>240</v>
      </c>
      <c r="J26" s="23">
        <f t="shared" si="1"/>
        <v>190</v>
      </c>
      <c r="K26" s="23">
        <f t="shared" si="2"/>
        <v>140</v>
      </c>
      <c r="L26" s="22">
        <f>'Act régul Enf Jeunes - Calculs'!H30</f>
        <v>673</v>
      </c>
      <c r="M26" s="1"/>
    </row>
    <row r="27" ht="12.75" customHeight="1">
      <c r="A27" s="1"/>
      <c r="B27" s="24" t="str">
        <f>'Act régul Adultes - Calculs'!B29</f>
        <v>RANDO BIEN ÊTRE</v>
      </c>
      <c r="C27" s="25">
        <f>'Act régul Adultes - Calculs'!D29</f>
        <v>22</v>
      </c>
      <c r="D27" s="25">
        <f>'Act régul Adultes - Calculs'!F29</f>
        <v>22</v>
      </c>
      <c r="E27" s="26">
        <f>'Act régul Adultes - Calculs'!G29</f>
        <v>24</v>
      </c>
      <c r="F27" s="7"/>
      <c r="G27" s="24" t="str">
        <f>'Act régul Enf Jeunes - Calculs'!B31</f>
        <v>STREET JAZZ 1H</v>
      </c>
      <c r="H27" s="25">
        <f>'Act régul Enf Jeunes - Calculs'!D31</f>
        <v>235</v>
      </c>
      <c r="I27" s="25">
        <f>'Act régul Enf Jeunes - Calculs'!G31</f>
        <v>99</v>
      </c>
      <c r="J27" s="27">
        <f t="shared" si="1"/>
        <v>49</v>
      </c>
      <c r="K27" s="27" t="str">
        <f t="shared" si="2"/>
        <v>Non utilisable</v>
      </c>
      <c r="L27" s="26">
        <f>'Act régul Enf Jeunes - Calculs'!H31</f>
        <v>296</v>
      </c>
      <c r="M27" s="1"/>
    </row>
    <row r="28" ht="12.75" customHeight="1">
      <c r="A28" s="1"/>
      <c r="B28" s="1"/>
      <c r="C28" s="1"/>
      <c r="D28" s="1"/>
      <c r="E28" s="1"/>
      <c r="F28" s="7"/>
      <c r="G28" s="20" t="str">
        <f>'Act régul Enf Jeunes - Calculs'!B32</f>
        <v>TERRE &amp; MODELAGE 1h15</v>
      </c>
      <c r="H28" s="21">
        <f>'Act régul Enf Jeunes - Calculs'!D32</f>
        <v>347</v>
      </c>
      <c r="I28" s="21">
        <f>'Act régul Enf Jeunes - Calculs'!G32</f>
        <v>156</v>
      </c>
      <c r="J28" s="23">
        <f t="shared" si="1"/>
        <v>106</v>
      </c>
      <c r="K28" s="23">
        <f t="shared" si="2"/>
        <v>56</v>
      </c>
      <c r="L28" s="22">
        <f>'Act régul Enf Jeunes - Calculs'!H32</f>
        <v>437</v>
      </c>
      <c r="M28" s="1"/>
    </row>
    <row r="29" ht="12.75" customHeight="1">
      <c r="A29" s="1"/>
      <c r="B29" s="1"/>
      <c r="C29" s="1"/>
      <c r="D29" s="1"/>
      <c r="E29" s="1"/>
      <c r="F29" s="7"/>
      <c r="G29" s="24" t="str">
        <f>'Act régul Enf Jeunes - Calculs'!B33</f>
        <v>TERRE &amp; MODELAGE 1h30</v>
      </c>
      <c r="H29" s="25">
        <f>'Act régul Enf Jeunes - Calculs'!D33</f>
        <v>395</v>
      </c>
      <c r="I29" s="25">
        <f>'Act régul Enf Jeunes - Calculs'!G33</f>
        <v>178</v>
      </c>
      <c r="J29" s="27">
        <f t="shared" si="1"/>
        <v>128</v>
      </c>
      <c r="K29" s="27">
        <f t="shared" si="2"/>
        <v>78</v>
      </c>
      <c r="L29" s="26">
        <f>'Act régul Enf Jeunes - Calculs'!H33</f>
        <v>498</v>
      </c>
      <c r="M29" s="1"/>
    </row>
    <row r="30" ht="15.0" customHeight="1">
      <c r="A30" s="1"/>
      <c r="B30" s="1"/>
      <c r="C30" s="1"/>
      <c r="D30" s="1"/>
      <c r="E30" s="1"/>
      <c r="F30" s="1"/>
      <c r="G30" s="20" t="str">
        <f>'Act régul Enf Jeunes - Calculs'!B34</f>
        <v>THEATRE 1h30</v>
      </c>
      <c r="H30" s="21">
        <f>'Act régul Enf Jeunes - Calculs'!D34</f>
        <v>291</v>
      </c>
      <c r="I30" s="21">
        <f>'Act régul Enf Jeunes - Calculs'!G34</f>
        <v>122</v>
      </c>
      <c r="J30" s="23">
        <f t="shared" si="1"/>
        <v>72</v>
      </c>
      <c r="K30" s="23">
        <f t="shared" si="2"/>
        <v>22</v>
      </c>
      <c r="L30" s="22">
        <f>'Act régul Enf Jeunes - Calculs'!H34</f>
        <v>367</v>
      </c>
      <c r="M30" s="1"/>
    </row>
    <row r="31">
      <c r="A31" s="1"/>
      <c r="B31" s="1"/>
      <c r="C31" s="1"/>
      <c r="D31" s="1"/>
      <c r="E31" s="1"/>
      <c r="F31" s="1"/>
      <c r="G31" s="24" t="str">
        <f>'Act régul Enf Jeunes - Calculs'!B35</f>
        <v>THEATRE  2h</v>
      </c>
      <c r="H31" s="25">
        <f>'Act régul Enf Jeunes - Calculs'!D35</f>
        <v>342</v>
      </c>
      <c r="I31" s="25">
        <f>'Act régul Enf Jeunes - Calculs'!G35</f>
        <v>144</v>
      </c>
      <c r="J31" s="27">
        <f t="shared" si="1"/>
        <v>94</v>
      </c>
      <c r="K31" s="27">
        <f t="shared" si="2"/>
        <v>44</v>
      </c>
      <c r="L31" s="26">
        <f>'Act régul Enf Jeunes - Calculs'!H35</f>
        <v>431</v>
      </c>
      <c r="M31" s="1"/>
    </row>
    <row r="32">
      <c r="A32" s="1"/>
      <c r="B32" s="1"/>
      <c r="C32" s="1"/>
      <c r="D32" s="1"/>
      <c r="E32" s="1"/>
      <c r="F32" s="1"/>
      <c r="G32" s="20" t="str">
        <f>'Act régul Enf Jeunes - Calculs'!B36</f>
        <v>TIR A L'ARC 1h30</v>
      </c>
      <c r="H32" s="21">
        <f>'Act régul Enf Jeunes - Calculs'!D36</f>
        <v>314</v>
      </c>
      <c r="I32" s="21">
        <f>'Act régul Enf Jeunes - Calculs'!G36</f>
        <v>132</v>
      </c>
      <c r="J32" s="23">
        <f t="shared" si="1"/>
        <v>82</v>
      </c>
      <c r="K32" s="23">
        <f t="shared" si="2"/>
        <v>32</v>
      </c>
      <c r="L32" s="22">
        <f>'Act régul Enf Jeunes - Calculs'!H36</f>
        <v>396</v>
      </c>
      <c r="M32" s="1"/>
    </row>
    <row r="33">
      <c r="A33" s="1"/>
      <c r="B33" s="1"/>
      <c r="C33" s="1"/>
      <c r="D33" s="1"/>
      <c r="E33" s="1"/>
      <c r="F33" s="1"/>
      <c r="G33" s="24" t="str">
        <f>'Act régul Enf Jeunes - Calculs'!B37</f>
        <v>PERCUSSIONS AFRICAINES</v>
      </c>
      <c r="H33" s="25">
        <f>'Act régul Enf Jeunes - Calculs'!D37</f>
        <v>227</v>
      </c>
      <c r="I33" s="25">
        <f>'Act régul Enf Jeunes - Calculs'!G37</f>
        <v>95</v>
      </c>
      <c r="J33" s="27">
        <f t="shared" si="1"/>
        <v>45</v>
      </c>
      <c r="K33" s="27" t="str">
        <f t="shared" si="2"/>
        <v>Non utilisable</v>
      </c>
      <c r="L33" s="26">
        <f>'Act régul Enf Jeunes - Calculs'!H37</f>
        <v>286</v>
      </c>
      <c r="M33" s="1"/>
    </row>
    <row r="34">
      <c r="A34" s="1"/>
      <c r="B34" s="1"/>
      <c r="C34" s="1"/>
      <c r="D34" s="1"/>
      <c r="E34" s="1"/>
      <c r="F34" s="1"/>
      <c r="G34" s="20" t="str">
        <f>'Act régul Enf Jeunes - Calculs'!B38</f>
        <v>SKI MERCREDIS</v>
      </c>
      <c r="H34" s="21">
        <f>'Act régul Enf Jeunes - Calculs'!D38</f>
        <v>271</v>
      </c>
      <c r="I34" s="21">
        <f>'Act régul Enf Jeunes - Calculs'!G38</f>
        <v>122</v>
      </c>
      <c r="J34" s="23">
        <f t="shared" si="1"/>
        <v>72</v>
      </c>
      <c r="K34" s="23">
        <f t="shared" si="2"/>
        <v>22</v>
      </c>
      <c r="L34" s="22">
        <f>'Act régul Enf Jeunes - Calculs'!H38</f>
        <v>341</v>
      </c>
      <c r="M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mergeCells count="2">
    <mergeCell ref="B6:E6"/>
    <mergeCell ref="G6:L6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75"/>
    <col customWidth="1" min="2" max="2" width="36.88"/>
    <col customWidth="1" min="3" max="26" width="15.75"/>
  </cols>
  <sheetData>
    <row r="3" ht="25.5" customHeight="1">
      <c r="B3" s="28"/>
      <c r="C3" s="29" t="s">
        <v>12</v>
      </c>
      <c r="D3" s="30">
        <v>400.0</v>
      </c>
      <c r="E3" s="28" t="s">
        <v>13</v>
      </c>
      <c r="F3" s="31"/>
      <c r="G3" s="31"/>
      <c r="H3" s="32"/>
      <c r="I3" s="29" t="s">
        <v>14</v>
      </c>
      <c r="J3" s="30">
        <v>1000.0</v>
      </c>
      <c r="K3" s="28" t="s">
        <v>15</v>
      </c>
      <c r="L3" s="31"/>
      <c r="M3" s="31"/>
      <c r="N3" s="32"/>
      <c r="O3" s="29" t="s">
        <v>14</v>
      </c>
      <c r="P3" s="30">
        <v>2000.0</v>
      </c>
      <c r="Q3" s="28" t="s">
        <v>16</v>
      </c>
      <c r="R3" s="31"/>
      <c r="S3" s="31"/>
      <c r="T3" s="32"/>
      <c r="U3" s="29" t="s">
        <v>17</v>
      </c>
      <c r="V3" s="30">
        <v>4000.0</v>
      </c>
      <c r="W3" s="29" t="s">
        <v>18</v>
      </c>
      <c r="X3" s="30">
        <v>2000.0</v>
      </c>
      <c r="Y3" s="29" t="s">
        <v>19</v>
      </c>
      <c r="Z3" s="33">
        <v>2001.0</v>
      </c>
    </row>
    <row r="4" ht="12.75" customHeight="1">
      <c r="B4" s="34" t="s">
        <v>20</v>
      </c>
      <c r="C4" s="29" t="s">
        <v>21</v>
      </c>
      <c r="D4" s="30">
        <v>0.48</v>
      </c>
      <c r="E4" s="29" t="s">
        <v>21</v>
      </c>
      <c r="F4" s="30">
        <v>6.0E-4</v>
      </c>
      <c r="G4" s="30" t="s">
        <v>22</v>
      </c>
      <c r="H4" s="30">
        <v>0.24</v>
      </c>
      <c r="I4" s="29" t="s">
        <v>21</v>
      </c>
      <c r="J4" s="30">
        <v>0.84</v>
      </c>
      <c r="K4" s="29" t="s">
        <v>21</v>
      </c>
      <c r="L4" s="30">
        <v>1.6000000000000004E-4</v>
      </c>
      <c r="M4" s="30" t="s">
        <v>22</v>
      </c>
      <c r="N4" s="30">
        <v>0.6799999999999999</v>
      </c>
      <c r="O4" s="29" t="s">
        <v>21</v>
      </c>
      <c r="P4" s="30">
        <v>1.0</v>
      </c>
      <c r="Q4" s="29" t="s">
        <v>21</v>
      </c>
      <c r="R4" s="30">
        <v>5.0E-5</v>
      </c>
      <c r="S4" s="30" t="s">
        <v>22</v>
      </c>
      <c r="T4" s="30">
        <v>0.9</v>
      </c>
      <c r="U4" s="29" t="s">
        <v>21</v>
      </c>
      <c r="V4" s="30">
        <v>1.1</v>
      </c>
      <c r="W4" s="29" t="s">
        <v>21</v>
      </c>
      <c r="X4" s="30">
        <v>1.1</v>
      </c>
      <c r="Y4" s="29" t="s">
        <v>23</v>
      </c>
      <c r="Z4" s="33">
        <v>1.18</v>
      </c>
    </row>
    <row r="5" ht="12.75" customHeight="1">
      <c r="B5" s="34" t="s">
        <v>24</v>
      </c>
      <c r="C5" s="29" t="s">
        <v>21</v>
      </c>
      <c r="D5" s="30">
        <v>0.7</v>
      </c>
      <c r="E5" s="29" t="s">
        <v>21</v>
      </c>
      <c r="F5" s="30">
        <v>1.9999999999999998E-4</v>
      </c>
      <c r="G5" s="30" t="s">
        <v>22</v>
      </c>
      <c r="H5" s="30">
        <v>0.62</v>
      </c>
      <c r="I5" s="29" t="s">
        <v>21</v>
      </c>
      <c r="J5" s="30">
        <v>0.82</v>
      </c>
      <c r="K5" s="29" t="s">
        <v>21</v>
      </c>
      <c r="L5" s="30">
        <v>1.8000000000000004E-4</v>
      </c>
      <c r="M5" s="30" t="s">
        <v>22</v>
      </c>
      <c r="N5" s="30">
        <v>0.6399999999999999</v>
      </c>
      <c r="O5" s="29" t="s">
        <v>21</v>
      </c>
      <c r="P5" s="30">
        <v>1.0</v>
      </c>
      <c r="Q5" s="29" t="s">
        <v>21</v>
      </c>
      <c r="R5" s="30">
        <v>3.0E-5</v>
      </c>
      <c r="S5" s="30" t="s">
        <v>22</v>
      </c>
      <c r="T5" s="30">
        <v>0.94</v>
      </c>
      <c r="U5" s="29" t="s">
        <v>21</v>
      </c>
      <c r="V5" s="30">
        <v>1.06</v>
      </c>
      <c r="W5" s="29" t="s">
        <v>21</v>
      </c>
      <c r="X5" s="30"/>
      <c r="Y5" s="29" t="s">
        <v>23</v>
      </c>
      <c r="Z5" s="33"/>
    </row>
    <row r="6" ht="12.75" customHeight="1">
      <c r="B6" s="6"/>
      <c r="C6" s="6"/>
      <c r="D6" s="6"/>
      <c r="E6" s="6"/>
      <c r="F6" s="6" t="s">
        <v>25</v>
      </c>
      <c r="G6" s="6" t="s">
        <v>26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2.75" customHeight="1">
      <c r="B7" s="6" t="s">
        <v>27</v>
      </c>
      <c r="C7" s="6">
        <f>'Tarif_ACT-REG'!B4</f>
        <v>400</v>
      </c>
      <c r="D7" s="6"/>
      <c r="E7" s="35"/>
      <c r="F7" s="36">
        <f>IF($C$7&gt;$V$3,$V$4,IF($C$7&gt;$P$3,$R$4*$C$7+$T$4,IF($C$7&gt;$J$3,$L$4*$C$7+$N$4,IF($C$7&gt;$D$3,$F$4*$C$7+$H$4,$D$4))))</f>
        <v>0.48</v>
      </c>
      <c r="G7" s="36">
        <f>IF($C$7&gt;$X$3,$Z$4,$X$4)</f>
        <v>1.1</v>
      </c>
      <c r="H7" s="6"/>
      <c r="I7" s="3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B8" s="6"/>
      <c r="C8" s="6"/>
      <c r="D8" s="6"/>
      <c r="E8" s="35"/>
      <c r="F8" s="36">
        <f>IF($C$7&gt;$V$3,$V$5,IF($C$7&gt;$P$3,$R$5*$C$7+$T$5,IF($C$7&gt;$J$3,$L$5*$C$7+$N$5,IF($C$7&gt;$D$3,$F$5*$C$7+$H$5,$D$5))))</f>
        <v>0.7</v>
      </c>
      <c r="G8" s="36">
        <f>F8</f>
        <v>0.7</v>
      </c>
      <c r="H8" s="6"/>
      <c r="I8" s="3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B9" s="6" t="s">
        <v>28</v>
      </c>
      <c r="C9" s="37" t="s">
        <v>29</v>
      </c>
      <c r="D9" s="6" t="s">
        <v>4</v>
      </c>
      <c r="E9" s="6"/>
      <c r="F9" s="6" t="s">
        <v>30</v>
      </c>
      <c r="G9" s="6" t="s">
        <v>31</v>
      </c>
      <c r="H9" s="6"/>
      <c r="I9" s="3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B10" s="34" t="s">
        <v>32</v>
      </c>
      <c r="C10" s="38">
        <v>482.0</v>
      </c>
      <c r="D10" s="39">
        <v>391.0</v>
      </c>
      <c r="E10" s="39"/>
      <c r="F10" s="40">
        <f t="shared" ref="F10:G10" si="1">ROUND($D10*F$7,0)</f>
        <v>188</v>
      </c>
      <c r="G10" s="25">
        <f t="shared" si="1"/>
        <v>430</v>
      </c>
      <c r="H10" s="25"/>
      <c r="I10" s="36"/>
      <c r="J10" s="41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B11" s="34" t="s">
        <v>33</v>
      </c>
      <c r="C11" s="38">
        <v>268.0</v>
      </c>
      <c r="D11" s="39">
        <v>421.0</v>
      </c>
      <c r="E11" s="39"/>
      <c r="F11" s="40">
        <f t="shared" ref="F11:G11" si="2">ROUND($D11*F$7,0)</f>
        <v>202</v>
      </c>
      <c r="G11" s="25">
        <f t="shared" si="2"/>
        <v>463</v>
      </c>
      <c r="H11" s="25"/>
      <c r="I11" s="36"/>
      <c r="J11" s="4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B12" s="34" t="s">
        <v>34</v>
      </c>
      <c r="C12" s="38">
        <v>260.0</v>
      </c>
      <c r="D12" s="39">
        <v>239.0</v>
      </c>
      <c r="E12" s="39"/>
      <c r="F12" s="40">
        <f t="shared" ref="F12:G12" si="3">ROUND($D12*F$7,0)</f>
        <v>115</v>
      </c>
      <c r="G12" s="25">
        <f t="shared" si="3"/>
        <v>263</v>
      </c>
      <c r="H12" s="25"/>
      <c r="I12" s="36"/>
      <c r="J12" s="4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B13" s="34" t="s">
        <v>35</v>
      </c>
      <c r="C13" s="38">
        <v>307.0</v>
      </c>
      <c r="D13" s="39">
        <v>294.0</v>
      </c>
      <c r="E13" s="39"/>
      <c r="F13" s="40">
        <f t="shared" ref="F13:G13" si="4">ROUND($D13*F$7,0)</f>
        <v>141</v>
      </c>
      <c r="G13" s="25">
        <f t="shared" si="4"/>
        <v>323</v>
      </c>
      <c r="H13" s="25"/>
      <c r="I13" s="36"/>
      <c r="J13" s="4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2.75" customHeight="1">
      <c r="B14" s="34" t="s">
        <v>36</v>
      </c>
      <c r="C14" s="38">
        <v>261.0</v>
      </c>
      <c r="D14" s="39">
        <v>262.0</v>
      </c>
      <c r="E14" s="39"/>
      <c r="F14" s="40">
        <f t="shared" ref="F14:G14" si="5">ROUND($D14*F$7,0)</f>
        <v>126</v>
      </c>
      <c r="G14" s="25">
        <f t="shared" si="5"/>
        <v>288</v>
      </c>
      <c r="H14" s="25"/>
      <c r="I14" s="36"/>
      <c r="J14" s="41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2.75" customHeight="1">
      <c r="B15" s="34" t="s">
        <v>37</v>
      </c>
      <c r="C15" s="38">
        <v>183.0</v>
      </c>
      <c r="D15" s="39">
        <v>241.0</v>
      </c>
      <c r="E15" s="39"/>
      <c r="F15" s="40">
        <f t="shared" ref="F15:G15" si="6">ROUND($D15*F$7,0)</f>
        <v>116</v>
      </c>
      <c r="G15" s="25">
        <f t="shared" si="6"/>
        <v>265</v>
      </c>
      <c r="H15" s="25"/>
      <c r="I15" s="36"/>
      <c r="J15" s="4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.75" customHeight="1">
      <c r="B16" s="34" t="s">
        <v>38</v>
      </c>
      <c r="C16" s="38">
        <v>274.0</v>
      </c>
      <c r="D16" s="39">
        <v>242.0</v>
      </c>
      <c r="E16" s="39"/>
      <c r="F16" s="40">
        <f t="shared" ref="F16:G16" si="7">ROUND($D16*F$7,0)</f>
        <v>116</v>
      </c>
      <c r="G16" s="25">
        <f t="shared" si="7"/>
        <v>266</v>
      </c>
      <c r="H16" s="25"/>
      <c r="I16" s="36"/>
      <c r="J16" s="4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75" customHeight="1">
      <c r="B17" s="34" t="s">
        <v>39</v>
      </c>
      <c r="C17" s="38">
        <v>438.0</v>
      </c>
      <c r="D17" s="39">
        <v>431.0</v>
      </c>
      <c r="E17" s="39"/>
      <c r="F17" s="40">
        <f t="shared" ref="F17:G17" si="8">ROUND($D17*F$7,0)</f>
        <v>207</v>
      </c>
      <c r="G17" s="25">
        <f t="shared" si="8"/>
        <v>474</v>
      </c>
      <c r="H17" s="25"/>
      <c r="I17" s="36"/>
      <c r="J17" s="41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2.75" customHeight="1">
      <c r="B18" s="34" t="s">
        <v>40</v>
      </c>
      <c r="C18" s="38">
        <v>256.0</v>
      </c>
      <c r="D18" s="39">
        <v>261.0</v>
      </c>
      <c r="E18" s="39"/>
      <c r="F18" s="40">
        <f t="shared" ref="F18:G18" si="9">ROUND($D18*F$7,0)</f>
        <v>125</v>
      </c>
      <c r="G18" s="25">
        <f t="shared" si="9"/>
        <v>287</v>
      </c>
      <c r="H18" s="25"/>
      <c r="I18" s="36"/>
      <c r="J18" s="41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75" customHeight="1">
      <c r="B19" s="34" t="s">
        <v>41</v>
      </c>
      <c r="C19" s="38">
        <v>194.0</v>
      </c>
      <c r="D19" s="39">
        <v>266.0</v>
      </c>
      <c r="E19" s="39"/>
      <c r="F19" s="40">
        <f t="shared" ref="F19:G19" si="10">ROUND($D19*F$7,0)</f>
        <v>128</v>
      </c>
      <c r="G19" s="25">
        <f t="shared" si="10"/>
        <v>293</v>
      </c>
      <c r="H19" s="25"/>
      <c r="I19" s="36"/>
      <c r="J19" s="4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2.75" customHeight="1">
      <c r="B20" s="34" t="s">
        <v>42</v>
      </c>
      <c r="C20" s="38">
        <v>354.0</v>
      </c>
      <c r="D20" s="39">
        <v>312.0</v>
      </c>
      <c r="E20" s="39"/>
      <c r="F20" s="40">
        <f t="shared" ref="F20:G20" si="11">ROUND($D20*F$7,0)</f>
        <v>150</v>
      </c>
      <c r="G20" s="25">
        <f t="shared" si="11"/>
        <v>343</v>
      </c>
      <c r="H20" s="25"/>
      <c r="I20" s="36"/>
      <c r="J20" s="4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2.75" customHeight="1">
      <c r="B21" s="34" t="s">
        <v>43</v>
      </c>
      <c r="C21" s="38">
        <v>286.0</v>
      </c>
      <c r="D21" s="39">
        <v>314.0</v>
      </c>
      <c r="E21" s="39"/>
      <c r="F21" s="40">
        <f t="shared" ref="F21:G21" si="12">ROUND($D21*F$7,0)</f>
        <v>151</v>
      </c>
      <c r="G21" s="25">
        <f t="shared" si="12"/>
        <v>345</v>
      </c>
      <c r="H21" s="25"/>
      <c r="I21" s="36"/>
      <c r="J21" s="4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2.75" customHeight="1">
      <c r="B22" s="34" t="s">
        <v>44</v>
      </c>
      <c r="C22" s="38">
        <v>361.0</v>
      </c>
      <c r="D22" s="39">
        <v>348.0</v>
      </c>
      <c r="E22" s="39"/>
      <c r="F22" s="40">
        <f t="shared" ref="F22:G22" si="13">ROUND($D22*F$7,0)</f>
        <v>167</v>
      </c>
      <c r="G22" s="25">
        <f t="shared" si="13"/>
        <v>383</v>
      </c>
      <c r="H22" s="25"/>
      <c r="I22" s="36"/>
      <c r="J22" s="4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2.75" customHeight="1">
      <c r="B23" s="34" t="s">
        <v>45</v>
      </c>
      <c r="C23" s="38">
        <v>305.0</v>
      </c>
      <c r="D23" s="39">
        <v>249.0</v>
      </c>
      <c r="E23" s="39"/>
      <c r="F23" s="40">
        <f t="shared" ref="F23:G23" si="14">ROUND($D23*F$7,0)</f>
        <v>120</v>
      </c>
      <c r="G23" s="25">
        <f t="shared" si="14"/>
        <v>274</v>
      </c>
      <c r="H23" s="25"/>
      <c r="I23" s="36"/>
      <c r="J23" s="4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2.75" customHeight="1">
      <c r="B24" s="34" t="s">
        <v>46</v>
      </c>
      <c r="C24" s="38">
        <v>414.0</v>
      </c>
      <c r="D24" s="39">
        <v>340.0</v>
      </c>
      <c r="E24" s="39"/>
      <c r="F24" s="42">
        <f t="shared" ref="F24:G24" si="15">ROUND($D24*F$8,0)</f>
        <v>238</v>
      </c>
      <c r="G24" s="43">
        <f t="shared" si="15"/>
        <v>238</v>
      </c>
      <c r="H24" s="43"/>
      <c r="I24" s="36"/>
      <c r="J24" s="4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0" customHeight="1">
      <c r="B25" s="34" t="s">
        <v>47</v>
      </c>
      <c r="C25" s="38">
        <v>35.0</v>
      </c>
      <c r="D25" s="39">
        <v>35.0</v>
      </c>
      <c r="E25" s="39"/>
      <c r="F25" s="44">
        <f t="shared" ref="F25:F29" si="16">D25</f>
        <v>35</v>
      </c>
      <c r="G25" s="43">
        <v>37.0</v>
      </c>
      <c r="H25" s="45"/>
    </row>
    <row r="26" ht="15.0" customHeight="1">
      <c r="B26" s="34" t="s">
        <v>48</v>
      </c>
      <c r="C26" s="38">
        <v>20.0</v>
      </c>
      <c r="D26" s="39">
        <v>20.0</v>
      </c>
      <c r="E26" s="39"/>
      <c r="F26" s="44">
        <f t="shared" si="16"/>
        <v>20</v>
      </c>
      <c r="G26" s="43">
        <v>20.0</v>
      </c>
      <c r="H26" s="45"/>
    </row>
    <row r="27" ht="15.0" customHeight="1">
      <c r="B27" s="34" t="s">
        <v>49</v>
      </c>
      <c r="C27" s="38">
        <v>30.0</v>
      </c>
      <c r="D27" s="39">
        <v>30.0</v>
      </c>
      <c r="E27" s="39"/>
      <c r="F27" s="44">
        <f t="shared" si="16"/>
        <v>30</v>
      </c>
      <c r="G27" s="43">
        <v>30.0</v>
      </c>
      <c r="H27" s="45"/>
    </row>
    <row r="28" ht="15.0" customHeight="1">
      <c r="B28" s="34" t="s">
        <v>50</v>
      </c>
      <c r="C28" s="38">
        <v>35.0</v>
      </c>
      <c r="D28" s="39">
        <v>35.0</v>
      </c>
      <c r="E28" s="39"/>
      <c r="F28" s="44">
        <f t="shared" si="16"/>
        <v>35</v>
      </c>
      <c r="G28" s="43">
        <v>37.0</v>
      </c>
      <c r="H28" s="45"/>
      <c r="I28" s="36"/>
    </row>
    <row r="29" ht="15.0" customHeight="1">
      <c r="B29" s="34" t="s">
        <v>51</v>
      </c>
      <c r="C29" s="38">
        <v>22.0</v>
      </c>
      <c r="D29" s="39">
        <v>22.0</v>
      </c>
      <c r="E29" s="39"/>
      <c r="F29" s="44">
        <f t="shared" si="16"/>
        <v>22</v>
      </c>
      <c r="G29" s="43">
        <v>24.0</v>
      </c>
      <c r="H29" s="45"/>
    </row>
  </sheetData>
  <mergeCells count="3">
    <mergeCell ref="E3:H3"/>
    <mergeCell ref="K3:N3"/>
    <mergeCell ref="Q3:T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36.88"/>
    <col customWidth="1" min="3" max="3" width="15.75"/>
    <col customWidth="1" min="4" max="4" width="17.38"/>
    <col customWidth="1" min="5" max="17" width="15.75"/>
    <col customWidth="1" min="18" max="18" width="18.0"/>
    <col customWidth="1" min="19" max="26" width="15.75"/>
  </cols>
  <sheetData>
    <row r="3" ht="26.25" customHeight="1">
      <c r="B3" s="46"/>
      <c r="C3" s="47" t="s">
        <v>12</v>
      </c>
      <c r="D3" s="48">
        <v>400.0</v>
      </c>
      <c r="E3" s="46" t="s">
        <v>13</v>
      </c>
      <c r="F3" s="9"/>
      <c r="G3" s="9"/>
      <c r="H3" s="10"/>
      <c r="I3" s="47" t="s">
        <v>14</v>
      </c>
      <c r="J3" s="48">
        <v>1000.0</v>
      </c>
      <c r="K3" s="46" t="s">
        <v>15</v>
      </c>
      <c r="L3" s="9"/>
      <c r="M3" s="9"/>
      <c r="N3" s="10"/>
      <c r="O3" s="47" t="s">
        <v>14</v>
      </c>
      <c r="P3" s="49">
        <v>2000.0</v>
      </c>
      <c r="Q3" s="50" t="s">
        <v>16</v>
      </c>
      <c r="R3" s="12"/>
      <c r="S3" s="12"/>
      <c r="T3" s="13"/>
      <c r="U3" s="47" t="s">
        <v>17</v>
      </c>
      <c r="V3" s="48">
        <v>4000.0</v>
      </c>
      <c r="W3" s="47" t="s">
        <v>18</v>
      </c>
      <c r="X3" s="48">
        <v>2000.0</v>
      </c>
      <c r="Y3" s="47" t="s">
        <v>19</v>
      </c>
      <c r="Z3" s="48">
        <v>2001.0</v>
      </c>
    </row>
    <row r="4" ht="12.75" customHeight="1">
      <c r="B4" s="51" t="s">
        <v>52</v>
      </c>
      <c r="C4" s="52" t="s">
        <v>21</v>
      </c>
      <c r="D4" s="53">
        <v>0.42</v>
      </c>
      <c r="E4" s="54" t="s">
        <v>21</v>
      </c>
      <c r="F4" s="55">
        <v>7.0E-4</v>
      </c>
      <c r="G4" s="55" t="s">
        <v>22</v>
      </c>
      <c r="H4" s="56">
        <v>0.13999999999999996</v>
      </c>
      <c r="I4" s="52" t="s">
        <v>21</v>
      </c>
      <c r="J4" s="53">
        <v>0.84</v>
      </c>
      <c r="K4" s="54" t="s">
        <v>21</v>
      </c>
      <c r="L4" s="55">
        <v>2.8000000000000014E-4</v>
      </c>
      <c r="M4" s="55" t="s">
        <v>22</v>
      </c>
      <c r="N4" s="56">
        <v>0.5599999999999998</v>
      </c>
      <c r="O4" s="52" t="s">
        <v>21</v>
      </c>
      <c r="P4" s="53">
        <v>1.12</v>
      </c>
      <c r="Q4" s="57" t="s">
        <v>21</v>
      </c>
      <c r="R4" s="58">
        <v>7.0E-5</v>
      </c>
      <c r="S4" s="59" t="s">
        <v>22</v>
      </c>
      <c r="T4" s="58">
        <v>0.98</v>
      </c>
      <c r="U4" s="54" t="s">
        <v>21</v>
      </c>
      <c r="V4" s="53">
        <v>1.26</v>
      </c>
      <c r="W4" s="52" t="s">
        <v>21</v>
      </c>
      <c r="X4" s="53">
        <v>1.26</v>
      </c>
      <c r="Y4" s="52" t="s">
        <v>23</v>
      </c>
      <c r="Z4" s="53">
        <v>1.35</v>
      </c>
    </row>
    <row r="5" ht="12.75" customHeight="1">
      <c r="B5" s="51" t="s">
        <v>52</v>
      </c>
      <c r="C5" s="52" t="s">
        <v>53</v>
      </c>
      <c r="D5" s="53">
        <v>0.45</v>
      </c>
      <c r="E5" s="54" t="s">
        <v>53</v>
      </c>
      <c r="F5" s="55">
        <v>6.5E-4</v>
      </c>
      <c r="G5" s="55" t="s">
        <v>54</v>
      </c>
      <c r="H5" s="56">
        <v>0.19</v>
      </c>
      <c r="I5" s="52" t="s">
        <v>53</v>
      </c>
      <c r="J5" s="53">
        <v>0.84</v>
      </c>
      <c r="K5" s="54" t="s">
        <v>53</v>
      </c>
      <c r="L5" s="55">
        <v>2.8E-4</v>
      </c>
      <c r="M5" s="55" t="s">
        <v>54</v>
      </c>
      <c r="N5" s="56">
        <v>0.56</v>
      </c>
      <c r="O5" s="52" t="s">
        <v>53</v>
      </c>
      <c r="P5" s="53">
        <v>1.12</v>
      </c>
      <c r="Q5" s="57" t="s">
        <v>53</v>
      </c>
      <c r="R5" s="58">
        <v>7.0E-5</v>
      </c>
      <c r="S5" s="59" t="s">
        <v>54</v>
      </c>
      <c r="T5" s="58">
        <v>0.98</v>
      </c>
      <c r="U5" s="54" t="s">
        <v>53</v>
      </c>
      <c r="V5" s="53">
        <v>1.26</v>
      </c>
      <c r="W5" s="52" t="s">
        <v>53</v>
      </c>
      <c r="X5" s="53">
        <v>1.26</v>
      </c>
      <c r="Y5" s="52" t="s">
        <v>55</v>
      </c>
      <c r="Z5" s="53">
        <v>1.35</v>
      </c>
    </row>
    <row r="6" ht="12.7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2.75" customHeight="1">
      <c r="B7" s="6"/>
      <c r="C7" s="6"/>
      <c r="D7" s="6"/>
      <c r="E7" s="6"/>
      <c r="G7" s="6" t="s">
        <v>25</v>
      </c>
      <c r="H7" s="6" t="s">
        <v>26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B8" s="6" t="s">
        <v>27</v>
      </c>
      <c r="C8" s="6">
        <f>'Tarif_ACT-REG'!B4</f>
        <v>400</v>
      </c>
      <c r="D8" s="6"/>
      <c r="E8" s="35" t="s">
        <v>56</v>
      </c>
      <c r="G8" s="60">
        <f t="shared" ref="G8:G9" si="1">IF($C$8&gt;$V$3,$V4,IF($C$8&gt;$P$3,$R4*$C$8+$T4,IF($C$8&gt;$J$3,$L4*$C$8+$N4,IF($C$8&gt;$D$3,$F4*$C$8+$H4,$D4))))</f>
        <v>0.42</v>
      </c>
      <c r="H8" s="36">
        <f t="shared" ref="H8:H9" si="2">IF($C$8&gt;$X$3,$Z4,$X4)</f>
        <v>1.26</v>
      </c>
      <c r="I8" s="61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B9" s="6" t="s">
        <v>27</v>
      </c>
      <c r="C9" s="6" t="str">
        <f>'Tarif_ACT-REG'!B5</f>
        <v/>
      </c>
      <c r="D9" s="6"/>
      <c r="E9" s="35" t="s">
        <v>56</v>
      </c>
      <c r="G9" s="60">
        <f t="shared" si="1"/>
        <v>0.45</v>
      </c>
      <c r="H9" s="36">
        <f t="shared" si="2"/>
        <v>1.26</v>
      </c>
      <c r="I9" s="6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B10" s="6"/>
      <c r="C10" s="6"/>
      <c r="D10" s="6"/>
      <c r="E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B11" s="6" t="s">
        <v>57</v>
      </c>
      <c r="C11" s="6" t="s">
        <v>29</v>
      </c>
      <c r="D11" s="6" t="s">
        <v>4</v>
      </c>
      <c r="E11" s="6"/>
      <c r="F11" s="6" t="s">
        <v>58</v>
      </c>
      <c r="G11" s="6" t="s">
        <v>30</v>
      </c>
      <c r="H11" s="6" t="s">
        <v>31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B12" s="51" t="s">
        <v>59</v>
      </c>
      <c r="C12" s="62">
        <v>376.0</v>
      </c>
      <c r="D12" s="63">
        <v>230.0</v>
      </c>
      <c r="E12" s="63"/>
      <c r="F12" s="63">
        <v>1.0</v>
      </c>
      <c r="G12" s="25">
        <f t="shared" ref="G12:H12" si="3">ROUND($D12*IF($F12=1,G$8,G$9),0)</f>
        <v>97</v>
      </c>
      <c r="H12" s="25">
        <f t="shared" si="3"/>
        <v>290</v>
      </c>
      <c r="I12" s="2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B13" s="51" t="s">
        <v>60</v>
      </c>
      <c r="C13" s="62">
        <v>452.0</v>
      </c>
      <c r="D13" s="63">
        <v>312.0</v>
      </c>
      <c r="E13" s="63"/>
      <c r="F13" s="63">
        <v>1.0</v>
      </c>
      <c r="G13" s="25">
        <f t="shared" ref="G13:H13" si="4">ROUND($D13*IF($F13=1,G$8,G$9),0)</f>
        <v>131</v>
      </c>
      <c r="H13" s="25">
        <f t="shared" si="4"/>
        <v>393</v>
      </c>
      <c r="I13" s="2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2.75" customHeight="1">
      <c r="B14" s="64" t="s">
        <v>61</v>
      </c>
      <c r="C14" s="62">
        <v>427.0</v>
      </c>
      <c r="D14" s="63">
        <v>316.0</v>
      </c>
      <c r="E14" s="63"/>
      <c r="F14" s="63">
        <v>1.0</v>
      </c>
      <c r="G14" s="25">
        <f t="shared" ref="G14:H14" si="5">ROUND($D14*IF($F14=1,G$8,G$9),0)</f>
        <v>133</v>
      </c>
      <c r="H14" s="25">
        <f t="shared" si="5"/>
        <v>398</v>
      </c>
      <c r="I14" s="2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2.75" customHeight="1">
      <c r="B15" s="51" t="s">
        <v>62</v>
      </c>
      <c r="C15" s="62">
        <v>452.0</v>
      </c>
      <c r="D15" s="63">
        <v>341.0</v>
      </c>
      <c r="E15" s="63"/>
      <c r="F15" s="63">
        <v>1.0</v>
      </c>
      <c r="G15" s="25">
        <f t="shared" ref="G15:H15" si="6">ROUND($D15*IF($F15=1,G$8,G$9),0)</f>
        <v>143</v>
      </c>
      <c r="H15" s="25">
        <f t="shared" si="6"/>
        <v>430</v>
      </c>
      <c r="I15" s="2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.75" customHeight="1">
      <c r="B16" s="51" t="s">
        <v>63</v>
      </c>
      <c r="C16" s="62">
        <v>332.0</v>
      </c>
      <c r="D16" s="63">
        <v>233.0</v>
      </c>
      <c r="E16" s="63"/>
      <c r="F16" s="63">
        <v>1.0</v>
      </c>
      <c r="G16" s="25">
        <f t="shared" ref="G16:H16" si="7">ROUND($D16*IF($F16=1,G$8,G$9),0)</f>
        <v>98</v>
      </c>
      <c r="H16" s="25">
        <f t="shared" si="7"/>
        <v>294</v>
      </c>
      <c r="I16" s="2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75" customHeight="1">
      <c r="B17" s="51" t="s">
        <v>64</v>
      </c>
      <c r="C17" s="62">
        <v>332.0</v>
      </c>
      <c r="D17" s="63">
        <v>233.0</v>
      </c>
      <c r="E17" s="63"/>
      <c r="F17" s="63">
        <v>1.0</v>
      </c>
      <c r="G17" s="25">
        <f t="shared" ref="G17:H17" si="8">ROUND($D17*IF($F17=1,G$8,G$9),0)</f>
        <v>98</v>
      </c>
      <c r="H17" s="25">
        <f t="shared" si="8"/>
        <v>294</v>
      </c>
      <c r="I17" s="2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2.75" customHeight="1">
      <c r="B18" s="51" t="s">
        <v>65</v>
      </c>
      <c r="C18" s="62">
        <v>416.0</v>
      </c>
      <c r="D18" s="63">
        <v>317.0</v>
      </c>
      <c r="E18" s="63"/>
      <c r="F18" s="63">
        <v>1.0</v>
      </c>
      <c r="G18" s="25">
        <f t="shared" ref="G18:H18" si="9">ROUND($D18*IF($F18=1,G$8,G$9),0)</f>
        <v>133</v>
      </c>
      <c r="H18" s="25">
        <f t="shared" si="9"/>
        <v>399</v>
      </c>
      <c r="I18" s="2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75" customHeight="1">
      <c r="B19" s="51" t="s">
        <v>66</v>
      </c>
      <c r="C19" s="65">
        <v>443.0</v>
      </c>
      <c r="D19" s="66">
        <v>345.0</v>
      </c>
      <c r="E19" s="63"/>
      <c r="F19" s="63">
        <v>1.0</v>
      </c>
      <c r="G19" s="25">
        <f t="shared" ref="G19:H19" si="10">ROUND($D19*IF($F19=1,G$8,G$9),0)</f>
        <v>145</v>
      </c>
      <c r="H19" s="25">
        <f t="shared" si="10"/>
        <v>435</v>
      </c>
      <c r="I19" s="25"/>
    </row>
    <row r="20" ht="12.75" customHeight="1">
      <c r="B20" s="51" t="s">
        <v>67</v>
      </c>
      <c r="C20" s="62">
        <v>425.0</v>
      </c>
      <c r="D20" s="63">
        <v>295.0</v>
      </c>
      <c r="E20" s="63"/>
      <c r="F20" s="63">
        <v>1.0</v>
      </c>
      <c r="G20" s="25">
        <f t="shared" ref="G20:H20" si="11">ROUND($D20*IF($F20=1,G$8,G$9),0)</f>
        <v>124</v>
      </c>
      <c r="H20" s="25">
        <f t="shared" si="11"/>
        <v>372</v>
      </c>
      <c r="I20" s="25"/>
    </row>
    <row r="21" ht="12.75" customHeight="1">
      <c r="B21" s="51" t="s">
        <v>68</v>
      </c>
      <c r="C21" s="62">
        <v>420.0</v>
      </c>
      <c r="D21" s="63">
        <v>340.0</v>
      </c>
      <c r="E21" s="63"/>
      <c r="F21" s="63">
        <v>1.0</v>
      </c>
      <c r="G21" s="25">
        <f t="shared" ref="G21:H21" si="12">ROUND($D21*IF($F21=1,G$8,G$9),0)</f>
        <v>143</v>
      </c>
      <c r="H21" s="25">
        <f t="shared" si="12"/>
        <v>428</v>
      </c>
      <c r="I21" s="25"/>
    </row>
    <row r="22" ht="12.75" customHeight="1">
      <c r="B22" s="51" t="s">
        <v>69</v>
      </c>
      <c r="C22" s="62">
        <v>261.0</v>
      </c>
      <c r="D22" s="63">
        <v>332.0</v>
      </c>
      <c r="E22" s="63"/>
      <c r="F22" s="63">
        <v>1.0</v>
      </c>
      <c r="G22" s="25">
        <f t="shared" ref="G22:H22" si="13">ROUND($D22*IF($F22=1,G$8,G$9),0)</f>
        <v>139</v>
      </c>
      <c r="H22" s="25">
        <f t="shared" si="13"/>
        <v>418</v>
      </c>
      <c r="I22" s="25"/>
    </row>
    <row r="23" ht="12.75" customHeight="1">
      <c r="B23" s="64" t="s">
        <v>70</v>
      </c>
      <c r="C23" s="62">
        <v>285.0</v>
      </c>
      <c r="D23" s="63">
        <v>260.0</v>
      </c>
      <c r="E23" s="63"/>
      <c r="F23" s="63">
        <v>1.0</v>
      </c>
      <c r="G23" s="25">
        <f t="shared" ref="G23:H23" si="14">ROUND($D23*IF($F23=1,G$8,G$9),0)</f>
        <v>109</v>
      </c>
      <c r="H23" s="25">
        <f t="shared" si="14"/>
        <v>328</v>
      </c>
      <c r="I23" s="25"/>
    </row>
    <row r="24" ht="12.75" customHeight="1">
      <c r="B24" s="64" t="s">
        <v>71</v>
      </c>
      <c r="C24" s="62">
        <v>294.0</v>
      </c>
      <c r="D24" s="63">
        <v>289.0</v>
      </c>
      <c r="E24" s="63"/>
      <c r="F24" s="63">
        <v>1.0</v>
      </c>
      <c r="G24" s="25">
        <f t="shared" ref="G24:H24" si="15">ROUND($D24*IF($F24=1,G$8,G$9),0)</f>
        <v>121</v>
      </c>
      <c r="H24" s="25">
        <f t="shared" si="15"/>
        <v>364</v>
      </c>
      <c r="I24" s="25"/>
    </row>
    <row r="25" ht="12.75" customHeight="1">
      <c r="B25" s="64" t="s">
        <v>72</v>
      </c>
      <c r="C25" s="62">
        <v>359.0</v>
      </c>
      <c r="D25" s="63">
        <v>434.0</v>
      </c>
      <c r="E25" s="63"/>
      <c r="F25" s="63">
        <v>1.0</v>
      </c>
      <c r="G25" s="25">
        <f t="shared" ref="G25:H25" si="16">ROUND($D25*IF($F25=1,G$8,G$9),0)</f>
        <v>182</v>
      </c>
      <c r="H25" s="25">
        <f t="shared" si="16"/>
        <v>547</v>
      </c>
      <c r="I25" s="25"/>
    </row>
    <row r="26" ht="12.75" customHeight="1">
      <c r="B26" s="64" t="s">
        <v>73</v>
      </c>
      <c r="C26" s="62">
        <v>266.0</v>
      </c>
      <c r="D26" s="63">
        <v>278.0</v>
      </c>
      <c r="E26" s="63"/>
      <c r="F26" s="63">
        <v>1.0</v>
      </c>
      <c r="G26" s="25">
        <f t="shared" ref="G26:H26" si="17">ROUND($D26*IF($F26=1,G$8,G$9),0)</f>
        <v>117</v>
      </c>
      <c r="H26" s="25">
        <f t="shared" si="17"/>
        <v>350</v>
      </c>
      <c r="I26" s="25"/>
    </row>
    <row r="27" ht="12.75" customHeight="1">
      <c r="B27" s="64" t="s">
        <v>74</v>
      </c>
      <c r="C27" s="62">
        <v>290.0</v>
      </c>
      <c r="D27" s="63">
        <v>324.0</v>
      </c>
      <c r="E27" s="63"/>
      <c r="F27" s="63">
        <v>1.0</v>
      </c>
      <c r="G27" s="25">
        <f t="shared" ref="G27:H27" si="18">ROUND($D27*IF($F27=1,G$8,G$9),0)</f>
        <v>136</v>
      </c>
      <c r="H27" s="25">
        <f t="shared" si="18"/>
        <v>408</v>
      </c>
      <c r="I27" s="25"/>
    </row>
    <row r="28" ht="12.75" customHeight="1">
      <c r="B28" s="51" t="s">
        <v>75</v>
      </c>
      <c r="C28" s="62">
        <v>589.0</v>
      </c>
      <c r="D28" s="63">
        <v>430.0</v>
      </c>
      <c r="E28" s="63"/>
      <c r="F28" s="63">
        <v>2.0</v>
      </c>
      <c r="G28" s="25">
        <f t="shared" ref="G28:H28" si="19">ROUND($D28*IF($F28=1,G$8,G$9),0)</f>
        <v>194</v>
      </c>
      <c r="H28" s="25">
        <f t="shared" si="19"/>
        <v>542</v>
      </c>
      <c r="I28" s="25"/>
    </row>
    <row r="29" ht="12.75" customHeight="1">
      <c r="B29" s="51" t="s">
        <v>76</v>
      </c>
      <c r="C29" s="62">
        <v>334.0</v>
      </c>
      <c r="D29" s="63">
        <v>237.0</v>
      </c>
      <c r="E29" s="63"/>
      <c r="F29" s="63">
        <v>1.0</v>
      </c>
      <c r="G29" s="25">
        <f t="shared" ref="G29:H29" si="20">ROUND($D29*IF($F29=1,G$8,G$9),0)</f>
        <v>100</v>
      </c>
      <c r="H29" s="25">
        <f t="shared" si="20"/>
        <v>299</v>
      </c>
      <c r="I29" s="25"/>
    </row>
    <row r="30" ht="12.75" customHeight="1">
      <c r="B30" s="51" t="s">
        <v>77</v>
      </c>
      <c r="C30" s="62">
        <v>533.0</v>
      </c>
      <c r="D30" s="63">
        <v>534.0</v>
      </c>
      <c r="E30" s="63"/>
      <c r="F30" s="63">
        <v>2.0</v>
      </c>
      <c r="G30" s="25">
        <f t="shared" ref="G30:H30" si="21">ROUND($D30*IF($F30=1,G$8,G$9),0)</f>
        <v>240</v>
      </c>
      <c r="H30" s="25">
        <f t="shared" si="21"/>
        <v>673</v>
      </c>
      <c r="I30" s="25"/>
    </row>
    <row r="31" ht="12.75" customHeight="1">
      <c r="B31" s="51" t="s">
        <v>78</v>
      </c>
      <c r="C31" s="62">
        <v>312.0</v>
      </c>
      <c r="D31" s="63">
        <v>235.0</v>
      </c>
      <c r="E31" s="63"/>
      <c r="F31" s="63">
        <v>1.0</v>
      </c>
      <c r="G31" s="25">
        <f t="shared" ref="G31:H31" si="22">ROUND($D31*IF($F31=1,G$8,G$9),0)</f>
        <v>99</v>
      </c>
      <c r="H31" s="25">
        <f t="shared" si="22"/>
        <v>296</v>
      </c>
      <c r="I31" s="25"/>
    </row>
    <row r="32" ht="12.75" customHeight="1">
      <c r="B32" s="51" t="s">
        <v>79</v>
      </c>
      <c r="C32" s="62">
        <v>506.0</v>
      </c>
      <c r="D32" s="63">
        <v>347.0</v>
      </c>
      <c r="E32" s="63"/>
      <c r="F32" s="63">
        <v>2.0</v>
      </c>
      <c r="G32" s="25">
        <f t="shared" ref="G32:H32" si="23">ROUND($D32*IF($F32=1,G$8,G$9),0)</f>
        <v>156</v>
      </c>
      <c r="H32" s="25">
        <f t="shared" si="23"/>
        <v>437</v>
      </c>
      <c r="I32" s="25"/>
    </row>
    <row r="33" ht="12.75" customHeight="1">
      <c r="B33" s="51" t="s">
        <v>80</v>
      </c>
      <c r="C33" s="62">
        <v>554.0</v>
      </c>
      <c r="D33" s="63">
        <v>395.0</v>
      </c>
      <c r="E33" s="63"/>
      <c r="F33" s="63">
        <v>2.0</v>
      </c>
      <c r="G33" s="25">
        <f t="shared" ref="G33:H33" si="24">ROUND($D33*IF($F33=1,G$8,G$9),0)</f>
        <v>178</v>
      </c>
      <c r="H33" s="25">
        <f t="shared" si="24"/>
        <v>498</v>
      </c>
      <c r="I33" s="25"/>
    </row>
    <row r="34" ht="15.0" customHeight="1">
      <c r="B34" s="51" t="s">
        <v>81</v>
      </c>
      <c r="C34" s="62">
        <v>380.0</v>
      </c>
      <c r="D34" s="63">
        <v>291.0</v>
      </c>
      <c r="E34" s="63"/>
      <c r="F34" s="63">
        <v>1.0</v>
      </c>
      <c r="G34" s="25">
        <f t="shared" ref="G34:H34" si="25">ROUND($D34*IF($F34=1,G$8,G$9),0)</f>
        <v>122</v>
      </c>
      <c r="H34" s="25">
        <f t="shared" si="25"/>
        <v>367</v>
      </c>
      <c r="I34" s="25"/>
    </row>
    <row r="35" ht="12.75" customHeight="1">
      <c r="B35" s="51" t="s">
        <v>82</v>
      </c>
      <c r="C35" s="62">
        <v>450.0</v>
      </c>
      <c r="D35" s="63">
        <v>342.0</v>
      </c>
      <c r="E35" s="63"/>
      <c r="F35" s="63">
        <v>1.0</v>
      </c>
      <c r="G35" s="25">
        <f t="shared" ref="G35:H35" si="26">ROUND($D35*IF($F35=1,G$8,G$9),0)</f>
        <v>144</v>
      </c>
      <c r="H35" s="25">
        <f t="shared" si="26"/>
        <v>431</v>
      </c>
      <c r="I35" s="25"/>
    </row>
    <row r="36" ht="15.0" customHeight="1">
      <c r="B36" s="51" t="s">
        <v>83</v>
      </c>
      <c r="C36" s="62">
        <v>273.0</v>
      </c>
      <c r="D36" s="63">
        <v>314.0</v>
      </c>
      <c r="E36" s="63"/>
      <c r="F36" s="63">
        <v>1.0</v>
      </c>
      <c r="G36" s="25">
        <f t="shared" ref="G36:H36" si="27">ROUND($D36*IF($F36=1,G$8,G$9),0)</f>
        <v>132</v>
      </c>
      <c r="H36" s="25">
        <f t="shared" si="27"/>
        <v>396</v>
      </c>
      <c r="I36" s="25"/>
    </row>
    <row r="37" ht="15.0" customHeight="1">
      <c r="B37" s="51" t="s">
        <v>44</v>
      </c>
      <c r="C37" s="62">
        <v>354.0</v>
      </c>
      <c r="D37" s="63">
        <v>227.0</v>
      </c>
      <c r="E37" s="63"/>
      <c r="F37" s="63">
        <v>1.0</v>
      </c>
      <c r="G37" s="25">
        <f t="shared" ref="G37:H37" si="28">ROUND($D37*IF($F37=1,G$8,G$9),0)</f>
        <v>95</v>
      </c>
      <c r="H37" s="25">
        <f t="shared" si="28"/>
        <v>286</v>
      </c>
      <c r="I37" s="25"/>
    </row>
    <row r="38">
      <c r="B38" s="51" t="s">
        <v>84</v>
      </c>
      <c r="C38" s="62">
        <v>425.0</v>
      </c>
      <c r="D38" s="63">
        <v>271.0</v>
      </c>
      <c r="E38" s="63"/>
      <c r="F38" s="63">
        <v>2.0</v>
      </c>
      <c r="G38" s="25">
        <f t="shared" ref="G38:H38" si="29">ROUND($D38*IF($F38=1,G$8,G$9),0)</f>
        <v>122</v>
      </c>
      <c r="H38" s="25">
        <f t="shared" si="29"/>
        <v>341</v>
      </c>
      <c r="I38" s="25"/>
    </row>
  </sheetData>
  <mergeCells count="3">
    <mergeCell ref="E3:H3"/>
    <mergeCell ref="K3:N3"/>
    <mergeCell ref="Q3:T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2023-02-01T20:19:50Z</dcterms:created>
</cp:coreProperties>
</file>