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rification_ALSH" sheetId="1" r:id="rId4"/>
    <sheet state="hidden" name="ALSH - Calculs" sheetId="2" r:id="rId5"/>
  </sheets>
  <definedNames/>
  <calcPr/>
  <extLst>
    <ext uri="GoogleSheetsCustomDataVersion2">
      <go:sheetsCustomData xmlns:go="http://customooxmlschemas.google.com/" r:id="rId6" roundtripDataChecksum="E7/LIf1Q21JWgoneaX2H9cn2jWVX4bBafrar6DcvCTc="/>
    </ext>
  </extLst>
</workbook>
</file>

<file path=xl/sharedStrings.xml><?xml version="1.0" encoding="utf-8"?>
<sst xmlns="http://schemas.openxmlformats.org/spreadsheetml/2006/main" count="66" uniqueCount="50">
  <si>
    <t xml:space="preserve">Tarifs pour QF = </t>
  </si>
  <si>
    <t>* hors valorisation locaux et fluides par la mairie</t>
  </si>
  <si>
    <t>Pour les Meylanais, le tarif est dépendant du QF exact pour un QF entre 400 et 4000.
Pour les extérieurs, 2 tarifs différents selon le QF &lt;=2000 ou &gt;=2001
Pour les enfants Meylanais, pensez à demander vos Pass Loisirs d'une valeur de 16€ auprès de la mairie de Meylan.
Ce pass est utilisable pour 1 journée ou 2 demi-journées de centre de loisirs.</t>
  </si>
  <si>
    <t>Tarifs de l'ALSH selon QF (Quotient familial)</t>
  </si>
  <si>
    <t>Cout complet  (*)</t>
  </si>
  <si>
    <t>Tarif de référence</t>
  </si>
  <si>
    <t>Tarif  MEYLANAIS</t>
  </si>
  <si>
    <t>Tarif  MEYLANAIS, 16€ ou 8€ déduit</t>
  </si>
  <si>
    <t>Tarif  EXTERIEUR</t>
  </si>
  <si>
    <t>Repas</t>
  </si>
  <si>
    <t>MERCREDI</t>
  </si>
  <si>
    <t>Journée</t>
  </si>
  <si>
    <t>Demi-journée sans repas</t>
  </si>
  <si>
    <t>Demi-journée avec repas</t>
  </si>
  <si>
    <t>VACANCES - Tarif à la journée</t>
  </si>
  <si>
    <t>Journée "forfait semaine"</t>
  </si>
  <si>
    <t>Journée "forfait semaine sans mercredi"</t>
  </si>
  <si>
    <t>Journée "à la carte"</t>
  </si>
  <si>
    <t>VACANCES - Tarif à la semaine</t>
  </si>
  <si>
    <t xml:space="preserve">QF &lt; </t>
  </si>
  <si>
    <t>QF compris entre 0 et 1000</t>
  </si>
  <si>
    <t xml:space="preserve">QF = </t>
  </si>
  <si>
    <t>QF compris entre 1000 et 2000</t>
  </si>
  <si>
    <t>QF compris entre 2000 et 4000</t>
  </si>
  <si>
    <t>QF =</t>
  </si>
  <si>
    <t>EXT QF&lt;=</t>
  </si>
  <si>
    <t xml:space="preserve">EXT QF &gt;=  </t>
  </si>
  <si>
    <t>Taux ALSH</t>
  </si>
  <si>
    <t xml:space="preserve">Taux = </t>
  </si>
  <si>
    <t xml:space="preserve">* QF + </t>
  </si>
  <si>
    <t xml:space="preserve">Tarif = </t>
  </si>
  <si>
    <t>Meylan</t>
  </si>
  <si>
    <t>Ext</t>
  </si>
  <si>
    <t>QF choisi</t>
  </si>
  <si>
    <t>Taux pour QF choisi</t>
  </si>
  <si>
    <t>ALSH</t>
  </si>
  <si>
    <t>Cout complet</t>
  </si>
  <si>
    <t>Tarif Meyan</t>
  </si>
  <si>
    <t>Tarif Ext</t>
  </si>
  <si>
    <t>Journée avec repas (MRA)</t>
  </si>
  <si>
    <t>Journée SANS repas (MA)</t>
  </si>
  <si>
    <t>Demi-journée avec repas (MR ou RA)</t>
  </si>
  <si>
    <t>Demi-journée SANS repas (M ou A)</t>
  </si>
  <si>
    <t>VACANCES</t>
  </si>
  <si>
    <t>Journée "5 jours" avec repas (MRA)</t>
  </si>
  <si>
    <t>Journée "5 jours" SANS repas (MA)</t>
  </si>
  <si>
    <t>Journée "4 jours" avec repas (MRA) + 2%</t>
  </si>
  <si>
    <t>Journée "4 jours" SANS repas (MA) + 2%</t>
  </si>
  <si>
    <t>Journée "à la carte" avec repas (MRA) + 5%</t>
  </si>
  <si>
    <t>Journée "à la carte" SANS repas (MA) + 5%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</si>
</sst>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>
      <b/>
      <sz val="10.0"/>
      <color theme="1"/>
      <name val="Arial"/>
    </font>
    <font/>
    <font>
      <sz val="10.0"/>
      <color rgb="FFC00000"/>
      <name val="Arial"/>
    </font>
    <font>
      <b/>
      <sz val="11.0"/>
      <color rgb="FF444444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A8D08D"/>
        <bgColor rgb="FFA8D08D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2" fontId="2" numFmtId="0" xfId="0" applyAlignment="1" applyBorder="1" applyFill="1" applyFont="1">
      <alignment horizontal="center" readingOrder="0" vertical="center"/>
    </xf>
    <xf quotePrefix="1" borderId="0" fillId="0" fontId="2" numFmtId="0" xfId="0" applyAlignment="1" applyFont="1">
      <alignment vertical="center"/>
    </xf>
    <xf borderId="2" fillId="0" fontId="3" numFmtId="0" xfId="0" applyAlignment="1" applyBorder="1" applyFont="1">
      <alignment horizontal="center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8" fillId="3" fontId="2" numFmtId="0" xfId="0" applyAlignment="1" applyBorder="1" applyFill="1" applyFont="1">
      <alignment horizontal="center" shrinkToFit="0" vertical="center" wrapText="1"/>
    </xf>
    <xf borderId="1" fillId="3" fontId="2" numFmtId="2" xfId="0" applyAlignment="1" applyBorder="1" applyFont="1" applyNumberFormat="1">
      <alignment horizontal="center" vertical="center"/>
    </xf>
    <xf borderId="9" fillId="3" fontId="2" numFmtId="2" xfId="0" applyAlignment="1" applyBorder="1" applyFont="1" applyNumberFormat="1">
      <alignment horizontal="center" vertical="center"/>
    </xf>
    <xf borderId="10" fillId="4" fontId="5" numFmtId="0" xfId="0" applyAlignment="1" applyBorder="1" applyFill="1" applyFont="1">
      <alignment horizontal="center" shrinkToFit="0" vertical="center" wrapText="1"/>
    </xf>
    <xf borderId="11" fillId="0" fontId="4" numFmtId="0" xfId="0" applyBorder="1" applyFont="1"/>
    <xf borderId="12" fillId="0" fontId="4" numFmtId="0" xfId="0" applyBorder="1" applyFont="1"/>
    <xf borderId="8" fillId="0" fontId="2" numFmtId="0" xfId="0" applyAlignment="1" applyBorder="1" applyFont="1">
      <alignment horizontal="center" shrinkToFit="0" vertical="center" wrapText="1"/>
    </xf>
    <xf borderId="1" fillId="0" fontId="2" numFmtId="2" xfId="0" applyAlignment="1" applyBorder="1" applyFont="1" applyNumberFormat="1">
      <alignment horizontal="center" vertical="center"/>
    </xf>
    <xf borderId="9" fillId="0" fontId="2" numFmtId="2" xfId="0" applyAlignment="1" applyBorder="1" applyFont="1" applyNumberFormat="1">
      <alignment horizontal="center" vertical="center"/>
    </xf>
    <xf borderId="13" fillId="0" fontId="2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center" vertical="center"/>
    </xf>
    <xf borderId="15" fillId="0" fontId="2" numFmtId="0" xfId="0" applyAlignment="1" applyBorder="1" applyFont="1">
      <alignment horizontal="center" vertical="center"/>
    </xf>
    <xf borderId="16" fillId="0" fontId="2" numFmtId="0" xfId="0" applyAlignment="1" applyBorder="1" applyFont="1">
      <alignment horizontal="center" shrinkToFit="0" vertical="center" wrapText="1"/>
    </xf>
    <xf borderId="17" fillId="0" fontId="2" numFmtId="0" xfId="0" applyAlignment="1" applyBorder="1" applyFont="1">
      <alignment horizontal="center" vertical="center"/>
    </xf>
    <xf borderId="18" fillId="0" fontId="2" numFmtId="0" xfId="0" applyAlignment="1" applyBorder="1" applyFont="1">
      <alignment horizontal="center" vertical="center"/>
    </xf>
    <xf borderId="19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5" fontId="2" numFmtId="0" xfId="0" applyAlignment="1" applyBorder="1" applyFill="1" applyFont="1">
      <alignment horizontal="center" vertical="center"/>
    </xf>
    <xf borderId="20" fillId="0" fontId="2" numFmtId="0" xfId="0" applyAlignment="1" applyBorder="1" applyFont="1">
      <alignment horizontal="center" vertical="center"/>
    </xf>
    <xf borderId="21" fillId="0" fontId="2" numFmtId="0" xfId="0" applyAlignment="1" applyBorder="1" applyFont="1">
      <alignment horizontal="center" vertical="center"/>
    </xf>
    <xf borderId="22" fillId="0" fontId="2" numFmtId="0" xfId="0" applyAlignment="1" applyBorder="1" applyFont="1">
      <alignment horizontal="center" vertical="center"/>
    </xf>
    <xf borderId="23" fillId="0" fontId="2" numFmtId="0" xfId="0" applyAlignment="1" applyBorder="1" applyFont="1">
      <alignment horizontal="center" vertical="center"/>
    </xf>
    <xf borderId="24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1" fillId="6" fontId="2" numFmtId="0" xfId="0" applyAlignment="1" applyBorder="1" applyFill="1" applyFont="1">
      <alignment horizontal="center" shrinkToFit="0" vertical="center" wrapText="1"/>
    </xf>
    <xf borderId="9" fillId="6" fontId="2" numFmtId="2" xfId="0" applyAlignment="1" applyBorder="1" applyFont="1" applyNumberFormat="1">
      <alignment horizontal="center" vertical="center"/>
    </xf>
    <xf borderId="25" fillId="7" fontId="5" numFmtId="0" xfId="0" applyAlignment="1" applyBorder="1" applyFill="1" applyFont="1">
      <alignment horizontal="center" shrinkToFit="0" vertical="center" wrapText="1"/>
    </xf>
    <xf borderId="26" fillId="7" fontId="2" numFmtId="0" xfId="0" applyAlignment="1" applyBorder="1" applyFont="1">
      <alignment horizontal="center" shrinkToFit="0" vertical="center" wrapText="1"/>
    </xf>
    <xf borderId="1" fillId="0" fontId="2" numFmtId="1" xfId="0" applyAlignment="1" applyBorder="1" applyFont="1" applyNumberFormat="1">
      <alignment horizontal="center" vertical="center"/>
    </xf>
    <xf borderId="1" fillId="7" fontId="2" numFmtId="0" xfId="0" applyAlignment="1" applyBorder="1" applyFont="1">
      <alignment horizontal="center" shrinkToFit="0" vertical="center" wrapText="1"/>
    </xf>
    <xf borderId="9" fillId="7" fontId="2" numFmtId="2" xfId="0" applyAlignment="1" applyBorder="1" applyFont="1" applyNumberFormat="1">
      <alignment horizontal="center" vertical="center"/>
    </xf>
    <xf borderId="25" fillId="8" fontId="5" numFmtId="0" xfId="0" applyAlignment="1" applyBorder="1" applyFill="1" applyFont="1">
      <alignment horizontal="center" shrinkToFit="0" vertical="center" wrapText="1"/>
    </xf>
    <xf borderId="26" fillId="8" fontId="2" numFmtId="2" xfId="0" applyAlignment="1" applyBorder="1" applyFont="1" applyNumberFormat="1">
      <alignment horizontal="center" shrinkToFit="0" vertical="center" wrapText="1"/>
    </xf>
    <xf borderId="1" fillId="8" fontId="2" numFmtId="0" xfId="0" applyAlignment="1" applyBorder="1" applyFont="1">
      <alignment horizontal="center" shrinkToFit="0" vertical="center" wrapText="1"/>
    </xf>
    <xf borderId="9" fillId="8" fontId="2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61.38"/>
    <col customWidth="1" min="3" max="7" width="12.75"/>
    <col customWidth="1" min="8" max="22" width="9.13"/>
  </cols>
  <sheetData>
    <row r="3" ht="12.75" customHeight="1">
      <c r="B3" s="1" t="s">
        <v>0</v>
      </c>
      <c r="C3" s="2"/>
      <c r="D3" s="2"/>
      <c r="E3" s="2"/>
      <c r="F3" s="2"/>
      <c r="G3" s="2"/>
    </row>
    <row r="4" ht="24.75" customHeight="1">
      <c r="B4" s="3">
        <v>2890.0</v>
      </c>
      <c r="C4" s="2"/>
      <c r="D4" s="4" t="s">
        <v>1</v>
      </c>
      <c r="E4" s="2"/>
      <c r="F4" s="2"/>
      <c r="G4" s="2"/>
    </row>
    <row r="5" ht="12.75" customHeight="1">
      <c r="B5" s="1"/>
      <c r="C5" s="1"/>
      <c r="D5" s="1"/>
      <c r="E5" s="1"/>
      <c r="F5" s="1"/>
      <c r="G5" s="1"/>
    </row>
    <row r="6" ht="58.5" customHeight="1">
      <c r="B6" s="5" t="s">
        <v>2</v>
      </c>
      <c r="C6" s="6"/>
      <c r="D6" s="6"/>
      <c r="E6" s="6"/>
      <c r="F6" s="6"/>
      <c r="G6" s="7"/>
    </row>
    <row r="7" ht="57.0" customHeight="1">
      <c r="B7" s="8" t="s">
        <v>3</v>
      </c>
      <c r="C7" s="9" t="s">
        <v>4</v>
      </c>
      <c r="D7" s="9" t="s">
        <v>5</v>
      </c>
      <c r="E7" s="9" t="s">
        <v>6</v>
      </c>
      <c r="F7" s="9" t="s">
        <v>7</v>
      </c>
      <c r="G7" s="10" t="s">
        <v>8</v>
      </c>
    </row>
    <row r="8" ht="12.75" customHeight="1">
      <c r="B8" s="11" t="s">
        <v>9</v>
      </c>
      <c r="C8" s="12">
        <f>'ALSH - Calculs'!C11</f>
        <v>4.7</v>
      </c>
      <c r="D8" s="12">
        <f>'ALSH - Calculs'!D11</f>
        <v>3.3</v>
      </c>
      <c r="E8" s="12">
        <f>'ALSH - Calculs'!F11</f>
        <v>4.2</v>
      </c>
      <c r="F8" s="12">
        <f>E8</f>
        <v>4.2</v>
      </c>
      <c r="G8" s="13">
        <f>'ALSH - Calculs'!G11</f>
        <v>4.9</v>
      </c>
    </row>
    <row r="9" ht="12.75" customHeight="1">
      <c r="B9" s="14" t="s">
        <v>10</v>
      </c>
      <c r="C9" s="15"/>
      <c r="D9" s="15"/>
      <c r="E9" s="15"/>
      <c r="F9" s="15"/>
      <c r="G9" s="16"/>
    </row>
    <row r="10" ht="12.75" customHeight="1">
      <c r="B10" s="11" t="s">
        <v>11</v>
      </c>
      <c r="C10" s="12">
        <f>'ALSH - Calculs'!C13</f>
        <v>52.27982885</v>
      </c>
      <c r="D10" s="12">
        <f>'ALSH - Calculs'!D13</f>
        <v>31.8</v>
      </c>
      <c r="E10" s="12">
        <f>'ALSH - Calculs'!F13</f>
        <v>40.2</v>
      </c>
      <c r="F10" s="12">
        <f>E10-16</f>
        <v>24.2</v>
      </c>
      <c r="G10" s="13">
        <f>'ALSH - Calculs'!G13</f>
        <v>47.1</v>
      </c>
    </row>
    <row r="11" ht="12.75" customHeight="1">
      <c r="B11" s="17" t="s">
        <v>12</v>
      </c>
      <c r="C11" s="18">
        <f>'ALSH - Calculs'!C16</f>
        <v>25.21730929</v>
      </c>
      <c r="D11" s="18">
        <f>'ALSH - Calculs'!D16</f>
        <v>15.1</v>
      </c>
      <c r="E11" s="18">
        <f>'ALSH - Calculs'!F16</f>
        <v>19.1</v>
      </c>
      <c r="F11" s="18">
        <f t="shared" ref="F11:F12" si="1">E11-8</f>
        <v>11.1</v>
      </c>
      <c r="G11" s="19">
        <f>'ALSH - Calculs'!G16</f>
        <v>22.3</v>
      </c>
    </row>
    <row r="12" ht="12.75" customHeight="1">
      <c r="B12" s="11" t="s">
        <v>13</v>
      </c>
      <c r="C12" s="12">
        <f>'ALSH - Calculs'!C15</f>
        <v>29.91730929</v>
      </c>
      <c r="D12" s="12">
        <f>'ALSH - Calculs'!D15</f>
        <v>18.4</v>
      </c>
      <c r="E12" s="12">
        <f>'ALSH - Calculs'!F15</f>
        <v>23.3</v>
      </c>
      <c r="F12" s="12">
        <f t="shared" si="1"/>
        <v>15.3</v>
      </c>
      <c r="G12" s="13">
        <f>'ALSH - Calculs'!G15</f>
        <v>27.2</v>
      </c>
    </row>
    <row r="13" ht="12.75" customHeight="1">
      <c r="B13" s="14" t="s">
        <v>14</v>
      </c>
      <c r="C13" s="15"/>
      <c r="D13" s="15"/>
      <c r="E13" s="15"/>
      <c r="F13" s="15"/>
      <c r="G13" s="16"/>
    </row>
    <row r="14" ht="12.75" customHeight="1">
      <c r="B14" s="11" t="s">
        <v>15</v>
      </c>
      <c r="C14" s="12">
        <f>'ALSH - Calculs'!C18</f>
        <v>52.27982885</v>
      </c>
      <c r="D14" s="12">
        <f>'ALSH - Calculs'!D18</f>
        <v>31.8</v>
      </c>
      <c r="E14" s="12">
        <f>'ALSH - Calculs'!F18</f>
        <v>40.2</v>
      </c>
      <c r="F14" s="12">
        <f t="shared" ref="F14:F16" si="2">E14-16</f>
        <v>24.2</v>
      </c>
      <c r="G14" s="13">
        <f>'ALSH - Calculs'!G18</f>
        <v>47.1</v>
      </c>
    </row>
    <row r="15" ht="12.75" customHeight="1">
      <c r="B15" s="17" t="s">
        <v>16</v>
      </c>
      <c r="C15" s="18">
        <f>'ALSH - Calculs'!C20</f>
        <v>52.27982885</v>
      </c>
      <c r="D15" s="18">
        <f>'ALSH - Calculs'!D20</f>
        <v>32.436</v>
      </c>
      <c r="E15" s="18">
        <f>'ALSH - Calculs'!F20</f>
        <v>41</v>
      </c>
      <c r="F15" s="18">
        <f t="shared" si="2"/>
        <v>25</v>
      </c>
      <c r="G15" s="19">
        <f>'ALSH - Calculs'!G20</f>
        <v>48</v>
      </c>
    </row>
    <row r="16" ht="12.75" customHeight="1">
      <c r="B16" s="11" t="s">
        <v>17</v>
      </c>
      <c r="C16" s="12">
        <f>'ALSH - Calculs'!C22</f>
        <v>52.27982885</v>
      </c>
      <c r="D16" s="12">
        <f>'ALSH - Calculs'!D22</f>
        <v>33.39</v>
      </c>
      <c r="E16" s="12">
        <f>'ALSH - Calculs'!F22</f>
        <v>42.2</v>
      </c>
      <c r="F16" s="12">
        <f t="shared" si="2"/>
        <v>26.2</v>
      </c>
      <c r="G16" s="13">
        <f>'ALSH - Calculs'!G22</f>
        <v>49.4</v>
      </c>
    </row>
    <row r="17" ht="12.75" customHeight="1">
      <c r="B17" s="14" t="s">
        <v>18</v>
      </c>
      <c r="C17" s="15"/>
      <c r="D17" s="15"/>
      <c r="E17" s="15"/>
      <c r="F17" s="15"/>
      <c r="G17" s="16"/>
    </row>
    <row r="18" ht="15.0" customHeight="1">
      <c r="B18" s="11" t="s">
        <v>15</v>
      </c>
      <c r="C18" s="12">
        <f t="shared" ref="C18:G18" si="3">C14*5</f>
        <v>261.3991442</v>
      </c>
      <c r="D18" s="12">
        <f t="shared" si="3"/>
        <v>159</v>
      </c>
      <c r="E18" s="12">
        <f t="shared" si="3"/>
        <v>201</v>
      </c>
      <c r="F18" s="12">
        <f t="shared" si="3"/>
        <v>121</v>
      </c>
      <c r="G18" s="13">
        <f t="shared" si="3"/>
        <v>235.5</v>
      </c>
    </row>
    <row r="19" ht="15.0" customHeight="1">
      <c r="B19" s="17" t="s">
        <v>16</v>
      </c>
      <c r="C19" s="18">
        <f t="shared" ref="C19:G19" si="4">C15*4</f>
        <v>209.1193154</v>
      </c>
      <c r="D19" s="18">
        <f t="shared" si="4"/>
        <v>129.744</v>
      </c>
      <c r="E19" s="18">
        <f t="shared" si="4"/>
        <v>164</v>
      </c>
      <c r="F19" s="18">
        <f t="shared" si="4"/>
        <v>100</v>
      </c>
      <c r="G19" s="19">
        <f t="shared" si="4"/>
        <v>192</v>
      </c>
    </row>
  </sheetData>
  <mergeCells count="4">
    <mergeCell ref="B6:G6"/>
    <mergeCell ref="B9:G9"/>
    <mergeCell ref="B13:G13"/>
    <mergeCell ref="B17:G1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58.63"/>
    <col customWidth="1" min="3" max="26" width="15.75"/>
  </cols>
  <sheetData>
    <row r="3" ht="12.75" customHeight="1">
      <c r="B3" s="20"/>
      <c r="C3" s="21" t="s">
        <v>19</v>
      </c>
      <c r="D3" s="22">
        <v>60.0</v>
      </c>
      <c r="E3" s="23" t="s">
        <v>20</v>
      </c>
      <c r="F3" s="24"/>
      <c r="G3" s="24"/>
      <c r="H3" s="25"/>
      <c r="I3" s="21" t="s">
        <v>21</v>
      </c>
      <c r="J3" s="22">
        <v>1000.0</v>
      </c>
      <c r="K3" s="23" t="s">
        <v>22</v>
      </c>
      <c r="L3" s="24"/>
      <c r="M3" s="24"/>
      <c r="N3" s="25"/>
      <c r="O3" s="21" t="s">
        <v>21</v>
      </c>
      <c r="P3" s="25">
        <v>2000.0</v>
      </c>
      <c r="Q3" s="23" t="s">
        <v>23</v>
      </c>
      <c r="R3" s="24"/>
      <c r="S3" s="25"/>
      <c r="T3" s="26"/>
      <c r="U3" s="27" t="s">
        <v>24</v>
      </c>
      <c r="V3" s="27">
        <v>4000.0</v>
      </c>
      <c r="W3" s="27" t="s">
        <v>25</v>
      </c>
      <c r="X3" s="27">
        <v>2000.0</v>
      </c>
      <c r="Y3" s="27" t="s">
        <v>26</v>
      </c>
      <c r="Z3" s="27">
        <v>2001.0</v>
      </c>
    </row>
    <row r="4" ht="12.75" customHeight="1">
      <c r="B4" s="28" t="s">
        <v>27</v>
      </c>
      <c r="C4" s="29" t="s">
        <v>28</v>
      </c>
      <c r="D4" s="30">
        <v>0.5604</v>
      </c>
      <c r="E4" s="31" t="s">
        <v>28</v>
      </c>
      <c r="F4" s="32">
        <v>3.3999999999999997E-4</v>
      </c>
      <c r="G4" s="32" t="s">
        <v>29</v>
      </c>
      <c r="H4" s="33">
        <v>0.54</v>
      </c>
      <c r="I4" s="29" t="s">
        <v>28</v>
      </c>
      <c r="J4" s="30">
        <v>0.88</v>
      </c>
      <c r="K4" s="31" t="s">
        <v>28</v>
      </c>
      <c r="L4" s="32">
        <v>3.3999999999999997E-4</v>
      </c>
      <c r="M4" s="32" t="s">
        <v>29</v>
      </c>
      <c r="N4" s="33">
        <v>0.54</v>
      </c>
      <c r="O4" s="29" t="s">
        <v>28</v>
      </c>
      <c r="P4" s="30">
        <v>1.22</v>
      </c>
      <c r="Q4" s="31" t="s">
        <v>28</v>
      </c>
      <c r="R4" s="32">
        <v>5.000000000000004E-5</v>
      </c>
      <c r="S4" s="33" t="s">
        <v>29</v>
      </c>
      <c r="T4" s="26">
        <v>1.12</v>
      </c>
      <c r="U4" s="27" t="s">
        <v>28</v>
      </c>
      <c r="V4" s="27">
        <v>1.32</v>
      </c>
      <c r="W4" s="27" t="s">
        <v>28</v>
      </c>
      <c r="X4" s="27">
        <v>1.32</v>
      </c>
      <c r="Y4" s="27" t="s">
        <v>30</v>
      </c>
      <c r="Z4" s="27">
        <v>1.48</v>
      </c>
    </row>
    <row r="5" ht="12.75" customHeight="1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ht="12.75" customHeight="1">
      <c r="B6" s="34"/>
      <c r="C6" s="34"/>
      <c r="D6" s="34"/>
      <c r="E6" s="34"/>
      <c r="F6" s="34" t="s">
        <v>31</v>
      </c>
      <c r="G6" s="34" t="s">
        <v>32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ht="12.75" customHeight="1">
      <c r="B7" s="34" t="s">
        <v>33</v>
      </c>
      <c r="C7" s="34">
        <f>Tarification_ALSH!B4</f>
        <v>2890</v>
      </c>
      <c r="D7" s="34"/>
      <c r="E7" s="34" t="s">
        <v>34</v>
      </c>
      <c r="F7" s="35">
        <f t="shared" ref="F7:F8" si="1">IF($C$7&gt;$V$3,$V$4,IF($C$7&gt;$P$3,$R$4*$C$7+$T$4,IF($C$7&gt;$J$3,$L$4*$C$7+$N$4,IF($C$7&gt;$D$3,$F$4*$C$7+$H$4,$D$4))))</f>
        <v>1.2645</v>
      </c>
      <c r="G7" s="35">
        <f t="shared" ref="G7:G8" si="2">IF($C$7&gt;$X$3,$Z$4,$X$4)</f>
        <v>1.48</v>
      </c>
      <c r="H7" s="35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ht="12.75" customHeight="1">
      <c r="B8" s="34"/>
      <c r="C8" s="34"/>
      <c r="D8" s="34"/>
      <c r="E8" s="34" t="s">
        <v>34</v>
      </c>
      <c r="F8" s="35">
        <f t="shared" si="1"/>
        <v>1.2645</v>
      </c>
      <c r="G8" s="35">
        <f t="shared" si="2"/>
        <v>1.48</v>
      </c>
      <c r="H8" s="35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ht="12.75" customHeight="1"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ht="12.75" customHeight="1">
      <c r="B10" s="34" t="s">
        <v>35</v>
      </c>
      <c r="C10" s="34" t="s">
        <v>36</v>
      </c>
      <c r="D10" s="34" t="s">
        <v>5</v>
      </c>
      <c r="E10" s="34"/>
      <c r="F10" s="34" t="s">
        <v>37</v>
      </c>
      <c r="G10" s="34" t="s">
        <v>38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ht="12.75" customHeight="1">
      <c r="B11" s="36" t="s">
        <v>9</v>
      </c>
      <c r="C11" s="37">
        <v>4.7</v>
      </c>
      <c r="D11" s="37">
        <v>3.3</v>
      </c>
      <c r="E11" s="37"/>
      <c r="F11" s="18">
        <f t="shared" ref="F11:G11" si="3">ROUND($D11*F$7,1)</f>
        <v>4.2</v>
      </c>
      <c r="G11" s="18">
        <f t="shared" si="3"/>
        <v>4.9</v>
      </c>
      <c r="H11" s="18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ht="12.75" customHeight="1">
      <c r="B12" s="38" t="s">
        <v>10</v>
      </c>
      <c r="C12" s="39"/>
      <c r="D12" s="39"/>
      <c r="E12" s="39"/>
      <c r="F12" s="40"/>
      <c r="G12" s="40"/>
      <c r="H12" s="40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ht="12.75" customHeight="1">
      <c r="B13" s="41" t="s">
        <v>39</v>
      </c>
      <c r="C13" s="42">
        <v>52.27982884615385</v>
      </c>
      <c r="D13" s="42">
        <v>31.8</v>
      </c>
      <c r="E13" s="42"/>
      <c r="F13" s="18">
        <f t="shared" ref="F13:G13" si="4">ROUND($D13*F$7,1)</f>
        <v>40.2</v>
      </c>
      <c r="G13" s="18">
        <f t="shared" si="4"/>
        <v>47.1</v>
      </c>
      <c r="H13" s="18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ht="12.75" customHeight="1">
      <c r="B14" s="41" t="s">
        <v>40</v>
      </c>
      <c r="C14" s="42">
        <f>C13-C11</f>
        <v>47.57982885</v>
      </c>
      <c r="D14" s="42">
        <v>28.5</v>
      </c>
      <c r="E14" s="42"/>
      <c r="F14" s="18">
        <f t="shared" ref="F14:G14" si="5">ROUND($D14*F$7,1)</f>
        <v>36</v>
      </c>
      <c r="G14" s="18">
        <f t="shared" si="5"/>
        <v>42.2</v>
      </c>
      <c r="H14" s="18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ht="12.75" customHeight="1">
      <c r="B15" s="41" t="s">
        <v>41</v>
      </c>
      <c r="C15" s="42">
        <f>C16+C11</f>
        <v>29.91730929</v>
      </c>
      <c r="D15" s="42">
        <v>18.4</v>
      </c>
      <c r="E15" s="42"/>
      <c r="F15" s="18">
        <f t="shared" ref="F15:G15" si="6">ROUND($D15*F$7,1)</f>
        <v>23.3</v>
      </c>
      <c r="G15" s="18">
        <f t="shared" si="6"/>
        <v>27.2</v>
      </c>
      <c r="H15" s="18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ht="12.75" customHeight="1">
      <c r="B16" s="41" t="s">
        <v>42</v>
      </c>
      <c r="C16" s="42">
        <f>C14*53%</f>
        <v>25.21730929</v>
      </c>
      <c r="D16" s="42">
        <v>15.1</v>
      </c>
      <c r="E16" s="42"/>
      <c r="F16" s="18">
        <f t="shared" ref="F16:G16" si="7">ROUND($D16*F$7,1)</f>
        <v>19.1</v>
      </c>
      <c r="G16" s="18">
        <f t="shared" si="7"/>
        <v>22.3</v>
      </c>
      <c r="H16" s="18"/>
    </row>
    <row r="17" ht="12.75" customHeight="1">
      <c r="B17" s="43" t="s">
        <v>43</v>
      </c>
      <c r="C17" s="44"/>
      <c r="D17" s="44"/>
      <c r="E17" s="44"/>
      <c r="F17" s="18"/>
      <c r="G17" s="18"/>
      <c r="H17" s="18"/>
    </row>
    <row r="18" ht="12.75" customHeight="1">
      <c r="B18" s="45" t="s">
        <v>44</v>
      </c>
      <c r="C18" s="46">
        <f t="shared" ref="C18:D18" si="8">C13</f>
        <v>52.27982885</v>
      </c>
      <c r="D18" s="46">
        <f t="shared" si="8"/>
        <v>31.8</v>
      </c>
      <c r="E18" s="46"/>
      <c r="F18" s="18">
        <f t="shared" ref="F18:G18" si="9">ROUND($D18*F$7,1)</f>
        <v>40.2</v>
      </c>
      <c r="G18" s="18">
        <f t="shared" si="9"/>
        <v>47.1</v>
      </c>
      <c r="H18" s="18"/>
    </row>
    <row r="19" ht="12.75" customHeight="1">
      <c r="B19" s="45" t="s">
        <v>45</v>
      </c>
      <c r="C19" s="46">
        <f t="shared" ref="C19:D19" si="10">C14</f>
        <v>47.57982885</v>
      </c>
      <c r="D19" s="46">
        <f t="shared" si="10"/>
        <v>28.5</v>
      </c>
      <c r="E19" s="46"/>
      <c r="F19" s="18">
        <f t="shared" ref="F19:G19" si="11">ROUND($D19*F$7,1)</f>
        <v>36</v>
      </c>
      <c r="G19" s="18">
        <f t="shared" si="11"/>
        <v>42.2</v>
      </c>
      <c r="H19" s="18"/>
    </row>
    <row r="20" ht="12.75" customHeight="1">
      <c r="B20" s="45" t="s">
        <v>46</v>
      </c>
      <c r="C20" s="46">
        <f t="shared" ref="C20:C21" si="13">C18</f>
        <v>52.27982885</v>
      </c>
      <c r="D20" s="46">
        <f t="shared" ref="D20:D21" si="14">D18*1.02</f>
        <v>32.436</v>
      </c>
      <c r="E20" s="46"/>
      <c r="F20" s="18">
        <f t="shared" ref="F20:G20" si="12">ROUND($D20*F$7,1)</f>
        <v>41</v>
      </c>
      <c r="G20" s="18">
        <f t="shared" si="12"/>
        <v>48</v>
      </c>
      <c r="H20" s="18"/>
    </row>
    <row r="21" ht="12.75" customHeight="1">
      <c r="B21" s="45" t="s">
        <v>47</v>
      </c>
      <c r="C21" s="46">
        <f t="shared" si="13"/>
        <v>47.57982885</v>
      </c>
      <c r="D21" s="46">
        <f t="shared" si="14"/>
        <v>29.07</v>
      </c>
      <c r="E21" s="46"/>
      <c r="F21" s="18">
        <f t="shared" ref="F21:G21" si="15">ROUND($D21*F$7,1)</f>
        <v>36.8</v>
      </c>
      <c r="G21" s="18">
        <f t="shared" si="15"/>
        <v>43</v>
      </c>
      <c r="H21" s="18"/>
    </row>
    <row r="22" ht="12.75" customHeight="1">
      <c r="B22" s="45" t="s">
        <v>48</v>
      </c>
      <c r="C22" s="46">
        <f t="shared" ref="C22:C23" si="17">C18</f>
        <v>52.27982885</v>
      </c>
      <c r="D22" s="46">
        <f t="shared" ref="D22:D23" si="18">D18*1.05</f>
        <v>33.39</v>
      </c>
      <c r="E22" s="46"/>
      <c r="F22" s="18">
        <f t="shared" ref="F22:G22" si="16">ROUND($D22*F$7,1)</f>
        <v>42.2</v>
      </c>
      <c r="G22" s="18">
        <f t="shared" si="16"/>
        <v>49.4</v>
      </c>
      <c r="H22" s="18"/>
    </row>
    <row r="23" ht="12.75" customHeight="1">
      <c r="B23" s="45" t="s">
        <v>49</v>
      </c>
      <c r="C23" s="46">
        <f t="shared" si="17"/>
        <v>47.57982885</v>
      </c>
      <c r="D23" s="46">
        <f t="shared" si="18"/>
        <v>29.925</v>
      </c>
      <c r="E23" s="46"/>
      <c r="F23" s="18">
        <f t="shared" ref="F23:G23" si="19">ROUND($D23*F$7,1)</f>
        <v>37.8</v>
      </c>
      <c r="G23" s="18">
        <f t="shared" si="19"/>
        <v>44.3</v>
      </c>
      <c r="H23" s="18"/>
    </row>
    <row r="24" ht="12.75" customHeight="1">
      <c r="B24" s="34"/>
      <c r="C24" s="34"/>
      <c r="D24" s="34"/>
      <c r="E24" s="34"/>
      <c r="F24" s="34"/>
      <c r="G24" s="34"/>
      <c r="H24" s="34"/>
    </row>
    <row r="25" ht="12.75" customHeight="1">
      <c r="B25" s="34"/>
      <c r="C25" s="34"/>
      <c r="D25" s="34"/>
      <c r="E25" s="34"/>
      <c r="F25" s="34"/>
      <c r="G25" s="34"/>
      <c r="H25" s="3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2023-02-01T20:19:50Z</dcterms:created>
</cp:coreProperties>
</file>