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9bbf31e1d7f9fbb/Documents/IMPORTANT/Horizons/Tarification^0Proweb/25-26/"/>
    </mc:Choice>
  </mc:AlternateContent>
  <xr:revisionPtr revIDLastSave="507" documentId="13_ncr:1_{17A56B21-FB61-4F6A-A421-F2655E821A25}" xr6:coauthVersionLast="47" xr6:coauthVersionMax="47" xr10:uidLastSave="{621BBBDE-B70B-4470-83D8-CE5597EF11CC}"/>
  <bookViews>
    <workbookView xWindow="6105" yWindow="495" windowWidth="14385" windowHeight="10305" tabRatio="1000" xr2:uid="{00000000-000D-0000-FFFF-FFFF00000000}"/>
  </bookViews>
  <sheets>
    <sheet name="Tarif_ACT-REG+PARENTS-ENFANTS" sheetId="1" r:id="rId1"/>
    <sheet name="Act régul Adultes - Calculs" sheetId="4" state="hidden" r:id="rId2"/>
    <sheet name="Act régul Enf Jeunes - Calculs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WRzerfPrGk1/TQPMv1X326dY7Z4G9bB0zMjKx1YUEos="/>
    </ext>
  </extLst>
</workbook>
</file>

<file path=xl/calcChain.xml><?xml version="1.0" encoding="utf-8"?>
<calcChain xmlns="http://schemas.openxmlformats.org/spreadsheetml/2006/main">
  <c r="B30" i="1" l="1"/>
  <c r="B29" i="1"/>
  <c r="D29" i="1"/>
  <c r="D26" i="1"/>
  <c r="G32" i="4"/>
  <c r="G31" i="4"/>
  <c r="F32" i="4"/>
  <c r="F31" i="4"/>
  <c r="F28" i="4"/>
  <c r="H10" i="1" l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F26" i="1"/>
  <c r="B27" i="1"/>
  <c r="C27" i="1"/>
  <c r="D27" i="1"/>
  <c r="F27" i="1"/>
  <c r="B28" i="1"/>
  <c r="C28" i="1"/>
  <c r="D28" i="1"/>
  <c r="F28" i="1"/>
  <c r="C29" i="1"/>
  <c r="F29" i="1"/>
  <c r="C7" i="5" l="1"/>
  <c r="G7" i="5" s="1"/>
  <c r="C7" i="4"/>
  <c r="D30" i="1"/>
  <c r="C30" i="1"/>
  <c r="J9" i="1"/>
  <c r="I9" i="1"/>
  <c r="H9" i="1"/>
  <c r="D9" i="1"/>
  <c r="C9" i="1"/>
  <c r="B9" i="1"/>
  <c r="J8" i="1"/>
  <c r="I8" i="1"/>
  <c r="H8" i="1"/>
  <c r="D8" i="1"/>
  <c r="C8" i="1"/>
  <c r="B8" i="1"/>
  <c r="G32" i="5" l="1"/>
  <c r="N30" i="1" s="1"/>
  <c r="G23" i="5"/>
  <c r="N21" i="1" s="1"/>
  <c r="G17" i="5"/>
  <c r="N15" i="1" s="1"/>
  <c r="F7" i="5"/>
  <c r="F25" i="5" s="1"/>
  <c r="K23" i="1" s="1"/>
  <c r="G28" i="5"/>
  <c r="N26" i="1" s="1"/>
  <c r="G16" i="5"/>
  <c r="N14" i="1" s="1"/>
  <c r="G12" i="5"/>
  <c r="N10" i="1" s="1"/>
  <c r="F8" i="4"/>
  <c r="F27" i="4" s="1"/>
  <c r="E25" i="1" s="1"/>
  <c r="F7" i="4"/>
  <c r="F26" i="4" s="1"/>
  <c r="E24" i="1" s="1"/>
  <c r="G7" i="4"/>
  <c r="G26" i="4" s="1"/>
  <c r="F24" i="1" s="1"/>
  <c r="G30" i="5"/>
  <c r="N28" i="1" s="1"/>
  <c r="G22" i="5"/>
  <c r="N20" i="1" s="1"/>
  <c r="G14" i="5"/>
  <c r="N12" i="1" s="1"/>
  <c r="G27" i="5"/>
  <c r="N25" i="1" s="1"/>
  <c r="G19" i="5"/>
  <c r="N17" i="1" s="1"/>
  <c r="G11" i="5"/>
  <c r="N9" i="1" s="1"/>
  <c r="G29" i="5"/>
  <c r="N27" i="1" s="1"/>
  <c r="G21" i="5"/>
  <c r="N19" i="1" s="1"/>
  <c r="G26" i="5"/>
  <c r="N24" i="1" s="1"/>
  <c r="G18" i="5"/>
  <c r="N16" i="1" s="1"/>
  <c r="G10" i="5"/>
  <c r="N8" i="1" s="1"/>
  <c r="G25" i="5"/>
  <c r="N23" i="1" s="1"/>
  <c r="G20" i="5"/>
  <c r="N18" i="1" s="1"/>
  <c r="G15" i="5"/>
  <c r="N13" i="1" s="1"/>
  <c r="G13" i="5"/>
  <c r="N11" i="1" s="1"/>
  <c r="G24" i="5"/>
  <c r="N22" i="1" s="1"/>
  <c r="G31" i="5"/>
  <c r="N29" i="1" s="1"/>
  <c r="F22" i="5"/>
  <c r="K20" i="1" s="1"/>
  <c r="F13" i="5" l="1"/>
  <c r="K11" i="1" s="1"/>
  <c r="F29" i="5"/>
  <c r="K27" i="1" s="1"/>
  <c r="L27" i="1" s="1"/>
  <c r="M23" i="1"/>
  <c r="F17" i="5"/>
  <c r="K15" i="1" s="1"/>
  <c r="F30" i="5"/>
  <c r="K28" i="1" s="1"/>
  <c r="L28" i="1" s="1"/>
  <c r="F21" i="5"/>
  <c r="K19" i="1" s="1"/>
  <c r="L19" i="1" s="1"/>
  <c r="F26" i="5"/>
  <c r="K24" i="1" s="1"/>
  <c r="L24" i="1" s="1"/>
  <c r="M20" i="1"/>
  <c r="F14" i="5"/>
  <c r="K12" i="1" s="1"/>
  <c r="L20" i="1"/>
  <c r="F28" i="5"/>
  <c r="K26" i="1" s="1"/>
  <c r="L23" i="1"/>
  <c r="F10" i="5"/>
  <c r="K8" i="1" s="1"/>
  <c r="L8" i="1" s="1"/>
  <c r="F18" i="5"/>
  <c r="K16" i="1" s="1"/>
  <c r="F16" i="5"/>
  <c r="K14" i="1" s="1"/>
  <c r="F19" i="5"/>
  <c r="K17" i="1" s="1"/>
  <c r="F24" i="5"/>
  <c r="K22" i="1" s="1"/>
  <c r="F12" i="5"/>
  <c r="K10" i="1" s="1"/>
  <c r="F27" i="5"/>
  <c r="K25" i="1" s="1"/>
  <c r="F11" i="5"/>
  <c r="K9" i="1" s="1"/>
  <c r="F31" i="5"/>
  <c r="K29" i="1" s="1"/>
  <c r="F20" i="5"/>
  <c r="K18" i="1" s="1"/>
  <c r="F23" i="5"/>
  <c r="K21" i="1" s="1"/>
  <c r="F32" i="5"/>
  <c r="K30" i="1" s="1"/>
  <c r="F15" i="5"/>
  <c r="K13" i="1" s="1"/>
  <c r="G25" i="4"/>
  <c r="F23" i="1" s="1"/>
  <c r="G17" i="4"/>
  <c r="F15" i="1" s="1"/>
  <c r="G22" i="4"/>
  <c r="F20" i="1" s="1"/>
  <c r="G14" i="4"/>
  <c r="F12" i="1" s="1"/>
  <c r="G21" i="4"/>
  <c r="F19" i="1" s="1"/>
  <c r="G13" i="4"/>
  <c r="F11" i="1" s="1"/>
  <c r="G24" i="4"/>
  <c r="F22" i="1" s="1"/>
  <c r="G20" i="4"/>
  <c r="F18" i="1" s="1"/>
  <c r="G11" i="4"/>
  <c r="F9" i="1" s="1"/>
  <c r="F30" i="1"/>
  <c r="G19" i="4"/>
  <c r="F17" i="1" s="1"/>
  <c r="G15" i="4"/>
  <c r="F13" i="1" s="1"/>
  <c r="G23" i="4"/>
  <c r="F21" i="1" s="1"/>
  <c r="G12" i="4"/>
  <c r="F10" i="1" s="1"/>
  <c r="G16" i="4"/>
  <c r="F14" i="1" s="1"/>
  <c r="G10" i="4"/>
  <c r="F8" i="1" s="1"/>
  <c r="G18" i="4"/>
  <c r="F16" i="1" s="1"/>
  <c r="E26" i="1"/>
  <c r="F20" i="4"/>
  <c r="E18" i="1" s="1"/>
  <c r="F12" i="4"/>
  <c r="E10" i="1" s="1"/>
  <c r="F25" i="4"/>
  <c r="E23" i="1" s="1"/>
  <c r="F17" i="4"/>
  <c r="E15" i="1" s="1"/>
  <c r="E30" i="1"/>
  <c r="F24" i="4"/>
  <c r="E22" i="1" s="1"/>
  <c r="F16" i="4"/>
  <c r="E14" i="1" s="1"/>
  <c r="F11" i="4"/>
  <c r="E9" i="1" s="1"/>
  <c r="F18" i="4"/>
  <c r="E16" i="1" s="1"/>
  <c r="E27" i="1"/>
  <c r="F23" i="4"/>
  <c r="E21" i="1" s="1"/>
  <c r="E29" i="1"/>
  <c r="F22" i="4"/>
  <c r="E20" i="1" s="1"/>
  <c r="F15" i="4"/>
  <c r="E13" i="1" s="1"/>
  <c r="F13" i="4"/>
  <c r="E11" i="1" s="1"/>
  <c r="F21" i="4"/>
  <c r="E19" i="1" s="1"/>
  <c r="F10" i="4"/>
  <c r="E8" i="1" s="1"/>
  <c r="E28" i="1"/>
  <c r="F19" i="4"/>
  <c r="E17" i="1" s="1"/>
  <c r="F14" i="4"/>
  <c r="E12" i="1" s="1"/>
  <c r="G8" i="4"/>
  <c r="M11" i="1" l="1"/>
  <c r="L11" i="1"/>
  <c r="M17" i="1"/>
  <c r="M30" i="1"/>
  <c r="M18" i="1"/>
  <c r="M12" i="1"/>
  <c r="M13" i="1"/>
  <c r="M25" i="1"/>
  <c r="M14" i="1"/>
  <c r="M15" i="1"/>
  <c r="M16" i="1"/>
  <c r="M9" i="1"/>
  <c r="L9" i="1"/>
  <c r="M10" i="1"/>
  <c r="L15" i="1"/>
  <c r="M24" i="1"/>
  <c r="M28" i="1"/>
  <c r="M29" i="1"/>
  <c r="L12" i="1"/>
  <c r="M26" i="1"/>
  <c r="M21" i="1"/>
  <c r="M22" i="1"/>
  <c r="M8" i="1"/>
  <c r="M19" i="1"/>
  <c r="M27" i="1"/>
  <c r="L16" i="1"/>
  <c r="L13" i="1"/>
  <c r="L25" i="1"/>
  <c r="L26" i="1"/>
  <c r="L10" i="1"/>
  <c r="L21" i="1"/>
  <c r="L22" i="1"/>
  <c r="L18" i="1"/>
  <c r="L17" i="1"/>
  <c r="L30" i="1"/>
  <c r="L29" i="1"/>
  <c r="L14" i="1"/>
  <c r="G27" i="4"/>
  <c r="F25" i="1" s="1"/>
</calcChain>
</file>

<file path=xl/sharedStrings.xml><?xml version="1.0" encoding="utf-8"?>
<sst xmlns="http://schemas.openxmlformats.org/spreadsheetml/2006/main" count="139" uniqueCount="82">
  <si>
    <t xml:space="preserve">Tarifs pour QF = </t>
  </si>
  <si>
    <t>* hors valorisation locaux et fluides par la mairie</t>
  </si>
  <si>
    <t>Cout complet (*)</t>
  </si>
  <si>
    <t xml:space="preserve">QF &lt; </t>
  </si>
  <si>
    <t>QF compris entre 400 et 1000</t>
  </si>
  <si>
    <t xml:space="preserve">QF = </t>
  </si>
  <si>
    <t>QF compris entre 1000 et 2000</t>
  </si>
  <si>
    <t>QF compris entre 2000 et 4000</t>
  </si>
  <si>
    <t>QF =</t>
  </si>
  <si>
    <t>EXT QF&lt;=</t>
  </si>
  <si>
    <t xml:space="preserve">EXT QF &gt;=  </t>
  </si>
  <si>
    <t>Taux Activités régulières Adultes</t>
  </si>
  <si>
    <t xml:space="preserve">Taux = </t>
  </si>
  <si>
    <t xml:space="preserve">* QF + </t>
  </si>
  <si>
    <t xml:space="preserve">Tarif = </t>
  </si>
  <si>
    <t>Taux Activités régulières Adultes Théâtre</t>
  </si>
  <si>
    <t>Meylan</t>
  </si>
  <si>
    <t>Ext</t>
  </si>
  <si>
    <t>QF choisi</t>
  </si>
  <si>
    <t>Taux pour QF choisi</t>
  </si>
  <si>
    <t>Activité régulière Adultes</t>
  </si>
  <si>
    <t>Coût complet</t>
  </si>
  <si>
    <t>Tarif de référence</t>
  </si>
  <si>
    <t>Tarif Meyan</t>
  </si>
  <si>
    <t>Tarif Ext</t>
  </si>
  <si>
    <t>DANSE AFRICAINE</t>
  </si>
  <si>
    <t>DANSE JAZZ</t>
  </si>
  <si>
    <t>GYMNASTIQUE CROSS TRAINING</t>
  </si>
  <si>
    <t>GYMNASTIQUE DOUCE</t>
  </si>
  <si>
    <t>GYMNASTIQUE ENTRETIEN</t>
  </si>
  <si>
    <t>GYMNASTIQUE STRETCHING</t>
  </si>
  <si>
    <t>GYMNASTIQUE TONIC / FITNESS</t>
  </si>
  <si>
    <t>PEINTURE ADULTE</t>
  </si>
  <si>
    <t>PILATES</t>
  </si>
  <si>
    <t>QI GONG 1h</t>
  </si>
  <si>
    <t>SOPHROLOGIE/QI GONG</t>
  </si>
  <si>
    <t>VOIX ET FELDENKRAIS 9 séances</t>
  </si>
  <si>
    <t>YOGA</t>
  </si>
  <si>
    <t>CHANT EN ANGLAIS</t>
  </si>
  <si>
    <t>PERCUSSIONS AFRICAINES</t>
  </si>
  <si>
    <t>PILATES MIDI 2</t>
  </si>
  <si>
    <t>YOGA DYNAMIQUE MIDI 2</t>
  </si>
  <si>
    <t>THEATRE</t>
  </si>
  <si>
    <t>RANDO</t>
  </si>
  <si>
    <t>RANDO BIEN ÊTRE</t>
  </si>
  <si>
    <t>VOLLEY</t>
  </si>
  <si>
    <t>STAGES FORME</t>
  </si>
  <si>
    <t>STAGES YOGA</t>
  </si>
  <si>
    <t>Taux Activités régulières Enfants-Jeunes</t>
  </si>
  <si>
    <t>Activité régulière Enfants - Jeunes</t>
  </si>
  <si>
    <t>ANGLAIS</t>
  </si>
  <si>
    <t>ARTS PLASTIQUES 1H</t>
  </si>
  <si>
    <t>ARTS PLASTIQUES 1H30</t>
  </si>
  <si>
    <t>BD MANGA</t>
  </si>
  <si>
    <t>CIRQUE 1H</t>
  </si>
  <si>
    <t>CIRQUE 1H30</t>
  </si>
  <si>
    <t>CLUB SCIENCE</t>
  </si>
  <si>
    <t>DANSE CLASSIQUE  1H15</t>
  </si>
  <si>
    <t>DANSE EVEIL ET INITIATION</t>
  </si>
  <si>
    <t>DANSE HIP HOP</t>
  </si>
  <si>
    <t>DANSE MODERNE JAZZ 1H</t>
  </si>
  <si>
    <t>DANSE MODERNE JAZZ 1H15</t>
  </si>
  <si>
    <t>ESCALADE</t>
  </si>
  <si>
    <t>GYMNASTIQUE LUDIQUE</t>
  </si>
  <si>
    <t>PONEY</t>
  </si>
  <si>
    <t>STREET JAZZ 1H</t>
  </si>
  <si>
    <t>STREET JAZZ 1H15</t>
  </si>
  <si>
    <t>TERRE &amp; MODELAGE</t>
  </si>
  <si>
    <t>THEATRE ARTS MELES</t>
  </si>
  <si>
    <t>THEATRE ARTS MELES ADO</t>
  </si>
  <si>
    <t>TIR A L'ARC</t>
  </si>
  <si>
    <t>SKI MERCREDIS</t>
  </si>
  <si>
    <t>Tarif  EXTERIEUR</t>
  </si>
  <si>
    <t>Tarifs des activités régulières Adultes selon QF (Quotient familial)</t>
  </si>
  <si>
    <t>Tarif  MEYLANAIS</t>
  </si>
  <si>
    <t>Tarif MEYLANAIS</t>
  </si>
  <si>
    <t>Tarif EXTERIEUR</t>
  </si>
  <si>
    <t>Tarif  MEYLANAIS, 50€ déduit</t>
  </si>
  <si>
    <t>Tarif  MEYLANAIS, 100€ déduit</t>
  </si>
  <si>
    <t>Tarifs des activités régulières Enfants-Jeunes selon QF (Quotient familial)</t>
  </si>
  <si>
    <t xml:space="preserve">Pour les Meylanais, le tarif est dépendant du QF exact pour un QF entre 400 et 4000. 
Pour les extérieurs, 2 tarifs différents selon le QF (&lt;=2000 ou &gt;=2001).
</t>
  </si>
  <si>
    <t>Pour les Meylanais, le tarif est dépendant du QF exact pour un QF entre 400 et 4000.
Pour les extérieurs, 2 tarifs différents selon le QF (&lt;=2000 ou &gt;=2001).
Pour les enfants Meylanais de 3 à 11 ans, pensez à demander votre pass Sport &amp; Culture d'une valeur de 50€ ou de 100€ auprès de la mairie de Meylan.
Pour tous les collégiens, la carte Tatoo est utilisable.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</si>
</sst>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10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name val="Arial"/>
    </font>
    <font>
      <b/>
      <sz val="11"/>
      <color rgb="FF444444"/>
      <name val="Calibri"/>
    </font>
    <font>
      <sz val="10"/>
      <color theme="1"/>
      <name val="Arial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BE4D5"/>
      </patternFill>
    </fill>
    <fill>
      <patternFill patternType="solid">
        <fgColor theme="5" tint="0.59999389629810485"/>
        <bgColor rgb="FFD9E2F3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1" fontId="7" fillId="7" borderId="28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 wrapText="1"/>
    </xf>
    <xf numFmtId="1" fontId="7" fillId="6" borderId="30" xfId="0" applyNumberFormat="1" applyFont="1" applyFill="1" applyBorder="1" applyAlignment="1">
      <alignment horizontal="center" vertical="center"/>
    </xf>
    <xf numFmtId="1" fontId="7" fillId="7" borderId="30" xfId="0" applyNumberFormat="1" applyFont="1" applyFill="1" applyBorder="1" applyAlignment="1">
      <alignment horizontal="center" vertical="center"/>
    </xf>
    <xf numFmtId="1" fontId="7" fillId="7" borderId="31" xfId="0" applyNumberFormat="1" applyFont="1" applyFill="1" applyBorder="1" applyAlignment="1">
      <alignment horizontal="center" vertical="center"/>
    </xf>
    <xf numFmtId="1" fontId="7" fillId="8" borderId="32" xfId="0" applyNumberFormat="1" applyFont="1" applyFill="1" applyBorder="1" applyAlignment="1">
      <alignment horizontal="center" vertical="center"/>
    </xf>
    <xf numFmtId="2" fontId="7" fillId="6" borderId="32" xfId="0" applyNumberFormat="1" applyFont="1" applyFill="1" applyBorder="1" applyAlignment="1">
      <alignment horizontal="center" vertical="center" wrapText="1"/>
    </xf>
    <xf numFmtId="1" fontId="7" fillId="0" borderId="32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1" fontId="7" fillId="8" borderId="43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1" fontId="7" fillId="0" borderId="43" xfId="0" applyNumberFormat="1" applyFont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 wrapText="1"/>
    </xf>
    <xf numFmtId="1" fontId="7" fillId="8" borderId="45" xfId="0" applyNumberFormat="1" applyFont="1" applyFill="1" applyBorder="1" applyAlignment="1">
      <alignment horizontal="center" vertical="center"/>
    </xf>
    <xf numFmtId="2" fontId="7" fillId="6" borderId="45" xfId="0" applyNumberFormat="1" applyFont="1" applyFill="1" applyBorder="1" applyAlignment="1">
      <alignment horizontal="center" vertical="center" wrapText="1"/>
    </xf>
    <xf numFmtId="1" fontId="7" fillId="8" borderId="46" xfId="0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16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0"/>
  <sheetViews>
    <sheetView tabSelected="1" topLeftCell="B1" zoomScale="85" zoomScaleNormal="55" workbookViewId="0">
      <selection activeCell="B4" sqref="B4"/>
    </sheetView>
  </sheetViews>
  <sheetFormatPr baseColWidth="10" defaultColWidth="12.5703125" defaultRowHeight="15" customHeight="1" x14ac:dyDescent="0.2"/>
  <cols>
    <col min="1" max="1" width="9.140625" style="41" customWidth="1"/>
    <col min="2" max="2" width="42" style="41" customWidth="1"/>
    <col min="3" max="4" width="15.28515625" style="41" customWidth="1"/>
    <col min="5" max="6" width="14.7109375" style="41" customWidth="1"/>
    <col min="7" max="7" width="14.42578125" style="41" customWidth="1"/>
    <col min="8" max="8" width="32.42578125" style="41" customWidth="1"/>
    <col min="9" max="10" width="12.7109375" style="41" customWidth="1"/>
    <col min="11" max="14" width="14.85546875" style="41" customWidth="1"/>
    <col min="15" max="15" width="19.28515625" style="41" customWidth="1"/>
    <col min="16" max="16384" width="12.5703125" style="41"/>
  </cols>
  <sheetData>
    <row r="3" spans="2:15" ht="12.75" customHeight="1" x14ac:dyDescent="0.2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ht="24" customHeight="1" x14ac:dyDescent="0.2">
      <c r="B4" s="75">
        <v>400</v>
      </c>
      <c r="C4" s="73" t="s">
        <v>1</v>
      </c>
      <c r="D4" s="74"/>
      <c r="E4" s="74"/>
      <c r="F4" s="42"/>
      <c r="G4" s="42"/>
      <c r="H4" s="42"/>
      <c r="I4" s="73" t="s">
        <v>1</v>
      </c>
      <c r="J4" s="42"/>
      <c r="K4" s="42"/>
      <c r="L4" s="42"/>
      <c r="M4" s="42"/>
      <c r="N4" s="42"/>
      <c r="O4" s="43"/>
    </row>
    <row r="5" spans="2:15" ht="12.75" customHeight="1" thickBo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78" customHeight="1" thickBot="1" x14ac:dyDescent="0.25">
      <c r="B6" s="76" t="s">
        <v>80</v>
      </c>
      <c r="C6" s="77"/>
      <c r="D6" s="77"/>
      <c r="E6" s="77"/>
      <c r="F6" s="78"/>
      <c r="G6" s="40"/>
      <c r="H6" s="79" t="s">
        <v>81</v>
      </c>
      <c r="I6" s="80"/>
      <c r="J6" s="80"/>
      <c r="K6" s="80"/>
      <c r="L6" s="80"/>
      <c r="M6" s="80"/>
      <c r="N6" s="81"/>
      <c r="O6" s="40"/>
    </row>
    <row r="7" spans="2:15" ht="56.25" customHeight="1" x14ac:dyDescent="0.2">
      <c r="B7" s="44" t="s">
        <v>73</v>
      </c>
      <c r="C7" s="45" t="s">
        <v>2</v>
      </c>
      <c r="D7" s="45" t="s">
        <v>22</v>
      </c>
      <c r="E7" s="45" t="s">
        <v>75</v>
      </c>
      <c r="F7" s="46" t="s">
        <v>76</v>
      </c>
      <c r="G7" s="40"/>
      <c r="H7" s="62" t="s">
        <v>79</v>
      </c>
      <c r="I7" s="63" t="s">
        <v>2</v>
      </c>
      <c r="J7" s="63" t="s">
        <v>22</v>
      </c>
      <c r="K7" s="63" t="s">
        <v>74</v>
      </c>
      <c r="L7" s="63" t="s">
        <v>77</v>
      </c>
      <c r="M7" s="63" t="s">
        <v>78</v>
      </c>
      <c r="N7" s="64" t="s">
        <v>72</v>
      </c>
      <c r="O7" s="40"/>
    </row>
    <row r="8" spans="2:15" ht="12.75" customHeight="1" x14ac:dyDescent="0.2">
      <c r="B8" s="47" t="str">
        <f>'Act régul Adultes - Calculs'!B10</f>
        <v>DANSE AFRICAINE</v>
      </c>
      <c r="C8" s="48">
        <f>'Act régul Adultes - Calculs'!C10</f>
        <v>455.73775280898872</v>
      </c>
      <c r="D8" s="48">
        <f>'Act régul Adultes - Calculs'!D10</f>
        <v>391</v>
      </c>
      <c r="E8" s="49">
        <f>'Act régul Adultes - Calculs'!F10</f>
        <v>188</v>
      </c>
      <c r="F8" s="50">
        <f>'Act régul Adultes - Calculs'!G10</f>
        <v>430</v>
      </c>
      <c r="G8" s="40"/>
      <c r="H8" s="65" t="str">
        <f>'Act régul Enf Jeunes - Calculs'!B10</f>
        <v>ANGLAIS</v>
      </c>
      <c r="I8" s="58">
        <f>'Act régul Enf Jeunes - Calculs'!C10</f>
        <v>344.24583614250469</v>
      </c>
      <c r="J8" s="58">
        <f>'Act régul Enf Jeunes - Calculs'!D10</f>
        <v>230</v>
      </c>
      <c r="K8" s="58">
        <f>'Act régul Enf Jeunes - Calculs'!F10</f>
        <v>97</v>
      </c>
      <c r="L8" s="59">
        <f t="shared" ref="L8:L30" si="0">$K8-50</f>
        <v>47</v>
      </c>
      <c r="M8" s="59" t="str">
        <f>IF($K8-100&lt;0,"Non utilisable",$K8-100)</f>
        <v>Non utilisable</v>
      </c>
      <c r="N8" s="66">
        <f>'Act régul Enf Jeunes - Calculs'!G10</f>
        <v>290</v>
      </c>
      <c r="O8" s="40"/>
    </row>
    <row r="9" spans="2:15" ht="12.75" customHeight="1" x14ac:dyDescent="0.2">
      <c r="B9" s="52" t="str">
        <f>'Act régul Adultes - Calculs'!B11</f>
        <v>DANSE JAZZ</v>
      </c>
      <c r="C9" s="51">
        <f>'Act régul Adultes - Calculs'!C11</f>
        <v>428.71722780898881</v>
      </c>
      <c r="D9" s="51">
        <f>'Act régul Adultes - Calculs'!D11</f>
        <v>421</v>
      </c>
      <c r="E9" s="51">
        <f>'Act régul Adultes - Calculs'!F11</f>
        <v>202</v>
      </c>
      <c r="F9" s="53">
        <f>'Act régul Adultes - Calculs'!G11</f>
        <v>463</v>
      </c>
      <c r="G9" s="40"/>
      <c r="H9" s="67" t="str">
        <f>'Act régul Enf Jeunes - Calculs'!B11</f>
        <v>ARTS PLASTIQUES 1H</v>
      </c>
      <c r="I9" s="60">
        <f>'Act régul Enf Jeunes - Calculs'!C11</f>
        <v>382.96905042821891</v>
      </c>
      <c r="J9" s="60">
        <f>'Act régul Enf Jeunes - Calculs'!D11</f>
        <v>312</v>
      </c>
      <c r="K9" s="60">
        <f>'Act régul Enf Jeunes - Calculs'!F11</f>
        <v>131</v>
      </c>
      <c r="L9" s="61">
        <f t="shared" si="0"/>
        <v>81</v>
      </c>
      <c r="M9" s="61">
        <f t="shared" ref="M9:M30" si="1">IF($K9-100&lt;0,"Non utilisable",$K9-100)</f>
        <v>31</v>
      </c>
      <c r="N9" s="68">
        <f>'Act régul Enf Jeunes - Calculs'!G11</f>
        <v>393</v>
      </c>
      <c r="O9" s="40"/>
    </row>
    <row r="10" spans="2:15" ht="12.75" customHeight="1" x14ac:dyDescent="0.2">
      <c r="B10" s="47" t="str">
        <f>'Act régul Adultes - Calculs'!B12</f>
        <v>GYMNASTIQUE CROSS TRAINING</v>
      </c>
      <c r="C10" s="48">
        <f>'Act régul Adultes - Calculs'!C12</f>
        <v>228.90775280898876</v>
      </c>
      <c r="D10" s="48">
        <f>'Act régul Adultes - Calculs'!D12</f>
        <v>239</v>
      </c>
      <c r="E10" s="49">
        <f>'Act régul Adultes - Calculs'!F12</f>
        <v>115</v>
      </c>
      <c r="F10" s="50">
        <f>'Act régul Adultes - Calculs'!G12</f>
        <v>263</v>
      </c>
      <c r="G10" s="40"/>
      <c r="H10" s="65" t="str">
        <f>'Act régul Enf Jeunes - Calculs'!B12</f>
        <v>ARTS PLASTIQUES 1H30</v>
      </c>
      <c r="I10" s="58">
        <f>'Act régul Enf Jeunes - Calculs'!C12</f>
        <v>420.65655042821891</v>
      </c>
      <c r="J10" s="58">
        <f>'Act régul Enf Jeunes - Calculs'!D12</f>
        <v>316</v>
      </c>
      <c r="K10" s="58">
        <f>'Act régul Enf Jeunes - Calculs'!F12</f>
        <v>133</v>
      </c>
      <c r="L10" s="59">
        <f t="shared" si="0"/>
        <v>83</v>
      </c>
      <c r="M10" s="59">
        <f t="shared" si="1"/>
        <v>33</v>
      </c>
      <c r="N10" s="66">
        <f>'Act régul Enf Jeunes - Calculs'!G12</f>
        <v>398</v>
      </c>
      <c r="O10" s="40"/>
    </row>
    <row r="11" spans="2:15" ht="12.75" customHeight="1" x14ac:dyDescent="0.2">
      <c r="B11" s="52" t="str">
        <f>'Act régul Adultes - Calculs'!B13</f>
        <v>GYMNASTIQUE DOUCE</v>
      </c>
      <c r="C11" s="51">
        <f>'Act régul Adultes - Calculs'!C13</f>
        <v>285.23775280898877</v>
      </c>
      <c r="D11" s="51">
        <f>'Act régul Adultes - Calculs'!D13</f>
        <v>294</v>
      </c>
      <c r="E11" s="51">
        <f>'Act régul Adultes - Calculs'!F13</f>
        <v>141</v>
      </c>
      <c r="F11" s="53">
        <f>'Act régul Adultes - Calculs'!G13</f>
        <v>323</v>
      </c>
      <c r="G11" s="40"/>
      <c r="H11" s="67" t="str">
        <f>'Act régul Enf Jeunes - Calculs'!B13</f>
        <v>BD MANGA</v>
      </c>
      <c r="I11" s="60">
        <f>'Act régul Enf Jeunes - Calculs'!C13</f>
        <v>462.18780042821891</v>
      </c>
      <c r="J11" s="60">
        <f>'Act régul Enf Jeunes - Calculs'!D13</f>
        <v>304</v>
      </c>
      <c r="K11" s="60">
        <f>'Act régul Enf Jeunes - Calculs'!F13</f>
        <v>128</v>
      </c>
      <c r="L11" s="61">
        <f t="shared" si="0"/>
        <v>78</v>
      </c>
      <c r="M11" s="61">
        <f t="shared" si="1"/>
        <v>28</v>
      </c>
      <c r="N11" s="68">
        <f>'Act régul Enf Jeunes - Calculs'!G13</f>
        <v>383</v>
      </c>
      <c r="O11" s="40"/>
    </row>
    <row r="12" spans="2:15" ht="12.75" customHeight="1" x14ac:dyDescent="0.2">
      <c r="B12" s="47" t="str">
        <f>'Act régul Adultes - Calculs'!B14</f>
        <v>GYMNASTIQUE ENTRETIEN</v>
      </c>
      <c r="C12" s="48">
        <f>'Act régul Adultes - Calculs'!C14</f>
        <v>305.92525280898877</v>
      </c>
      <c r="D12" s="48">
        <f>'Act régul Adultes - Calculs'!D14</f>
        <v>262</v>
      </c>
      <c r="E12" s="49">
        <f>'Act régul Adultes - Calculs'!F14</f>
        <v>126</v>
      </c>
      <c r="F12" s="50">
        <f>'Act régul Adultes - Calculs'!G14</f>
        <v>288</v>
      </c>
      <c r="G12" s="40"/>
      <c r="H12" s="65" t="str">
        <f>'Act régul Enf Jeunes - Calculs'!B14</f>
        <v>CIRQUE 1H</v>
      </c>
      <c r="I12" s="58">
        <f>'Act régul Enf Jeunes - Calculs'!C14</f>
        <v>416.2360958827644</v>
      </c>
      <c r="J12" s="58">
        <f>'Act régul Enf Jeunes - Calculs'!D14</f>
        <v>295</v>
      </c>
      <c r="K12" s="58">
        <f>'Act régul Enf Jeunes - Calculs'!F14</f>
        <v>124</v>
      </c>
      <c r="L12" s="59">
        <f t="shared" si="0"/>
        <v>74</v>
      </c>
      <c r="M12" s="59">
        <f t="shared" si="1"/>
        <v>24</v>
      </c>
      <c r="N12" s="66">
        <f>'Act régul Enf Jeunes - Calculs'!G14</f>
        <v>372</v>
      </c>
      <c r="O12" s="40"/>
    </row>
    <row r="13" spans="2:15" ht="12.75" customHeight="1" x14ac:dyDescent="0.2">
      <c r="B13" s="52" t="str">
        <f>'Act régul Adultes - Calculs'!B15</f>
        <v>GYMNASTIQUE STRETCHING</v>
      </c>
      <c r="C13" s="51">
        <f>'Act régul Adultes - Calculs'!C15</f>
        <v>230.50698357821955</v>
      </c>
      <c r="D13" s="51">
        <f>'Act régul Adultes - Calculs'!D15</f>
        <v>241</v>
      </c>
      <c r="E13" s="51">
        <f>'Act régul Adultes - Calculs'!F15</f>
        <v>116</v>
      </c>
      <c r="F13" s="53">
        <f>'Act régul Adultes - Calculs'!G15</f>
        <v>265</v>
      </c>
      <c r="G13" s="40"/>
      <c r="H13" s="67" t="str">
        <f>'Act régul Enf Jeunes - Calculs'!B15</f>
        <v>CIRQUE 1H30</v>
      </c>
      <c r="I13" s="60">
        <f>'Act régul Enf Jeunes - Calculs'!C15</f>
        <v>485.78155042821891</v>
      </c>
      <c r="J13" s="60">
        <f>'Act régul Enf Jeunes - Calculs'!D15</f>
        <v>340</v>
      </c>
      <c r="K13" s="60">
        <f>'Act régul Enf Jeunes - Calculs'!F15</f>
        <v>143</v>
      </c>
      <c r="L13" s="61">
        <f t="shared" si="0"/>
        <v>93</v>
      </c>
      <c r="M13" s="61">
        <f t="shared" si="1"/>
        <v>43</v>
      </c>
      <c r="N13" s="68">
        <f>'Act régul Enf Jeunes - Calculs'!G15</f>
        <v>428</v>
      </c>
      <c r="O13" s="40"/>
    </row>
    <row r="14" spans="2:15" ht="12.75" customHeight="1" x14ac:dyDescent="0.2">
      <c r="B14" s="47" t="str">
        <f>'Act régul Adultes - Calculs'!B16</f>
        <v>GYMNASTIQUE TONIC / FITNESS</v>
      </c>
      <c r="C14" s="48">
        <f>'Act régul Adultes - Calculs'!C16</f>
        <v>244.58082973206569</v>
      </c>
      <c r="D14" s="48">
        <f>'Act régul Adultes - Calculs'!D16</f>
        <v>242</v>
      </c>
      <c r="E14" s="49">
        <f>'Act régul Adultes - Calculs'!F16</f>
        <v>116</v>
      </c>
      <c r="F14" s="50">
        <f>'Act régul Adultes - Calculs'!G16</f>
        <v>266</v>
      </c>
      <c r="G14" s="40"/>
      <c r="H14" s="65" t="str">
        <f>'Act régul Enf Jeunes - Calculs'!B16</f>
        <v>CLUB SCIENCE</v>
      </c>
      <c r="I14" s="58">
        <f>'Act régul Enf Jeunes - Calculs'!C16</f>
        <v>493.42043931710782</v>
      </c>
      <c r="J14" s="58">
        <f>'Act régul Enf Jeunes - Calculs'!D16</f>
        <v>363</v>
      </c>
      <c r="K14" s="58">
        <f>'Act régul Enf Jeunes - Calculs'!F16</f>
        <v>152</v>
      </c>
      <c r="L14" s="59">
        <f t="shared" si="0"/>
        <v>102</v>
      </c>
      <c r="M14" s="59">
        <f t="shared" si="1"/>
        <v>52</v>
      </c>
      <c r="N14" s="66">
        <f>'Act régul Enf Jeunes - Calculs'!G16</f>
        <v>457</v>
      </c>
      <c r="O14" s="40"/>
    </row>
    <row r="15" spans="2:15" ht="12.75" customHeight="1" x14ac:dyDescent="0.2">
      <c r="B15" s="52" t="str">
        <f>'Act régul Adultes - Calculs'!B17</f>
        <v>PEINTURE ADULTE</v>
      </c>
      <c r="C15" s="51">
        <f>'Act régul Adultes - Calculs'!C17</f>
        <v>414.31775280898876</v>
      </c>
      <c r="D15" s="51">
        <f>'Act régul Adultes - Calculs'!D17</f>
        <v>431</v>
      </c>
      <c r="E15" s="51">
        <f>'Act régul Adultes - Calculs'!F17</f>
        <v>207</v>
      </c>
      <c r="F15" s="53">
        <f>'Act régul Adultes - Calculs'!G17</f>
        <v>474</v>
      </c>
      <c r="G15" s="40"/>
      <c r="H15" s="67" t="str">
        <f>'Act régul Enf Jeunes - Calculs'!B17</f>
        <v>DANSE CLASSIQUE  1H15</v>
      </c>
      <c r="I15" s="60">
        <f>'Act régul Enf Jeunes - Calculs'!C17</f>
        <v>490.75446471393326</v>
      </c>
      <c r="J15" s="60">
        <f>'Act régul Enf Jeunes - Calculs'!D17</f>
        <v>332</v>
      </c>
      <c r="K15" s="60">
        <f>'Act régul Enf Jeunes - Calculs'!F17</f>
        <v>139</v>
      </c>
      <c r="L15" s="61">
        <f t="shared" si="0"/>
        <v>89</v>
      </c>
      <c r="M15" s="61">
        <f t="shared" si="1"/>
        <v>39</v>
      </c>
      <c r="N15" s="68">
        <f>'Act régul Enf Jeunes - Calculs'!G17</f>
        <v>418</v>
      </c>
      <c r="O15" s="40"/>
    </row>
    <row r="16" spans="2:15" ht="12.75" customHeight="1" x14ac:dyDescent="0.2">
      <c r="B16" s="47" t="str">
        <f>'Act régul Adultes - Calculs'!B18</f>
        <v>PILATES</v>
      </c>
      <c r="C16" s="48">
        <f>'Act régul Adultes - Calculs'!C18</f>
        <v>230.63060995184588</v>
      </c>
      <c r="D16" s="48">
        <f>'Act régul Adultes - Calculs'!D18</f>
        <v>261</v>
      </c>
      <c r="E16" s="49">
        <f>'Act régul Adultes - Calculs'!F18</f>
        <v>125</v>
      </c>
      <c r="F16" s="50">
        <f>'Act régul Adultes - Calculs'!G18</f>
        <v>287</v>
      </c>
      <c r="G16" s="40"/>
      <c r="H16" s="65" t="str">
        <f>'Act régul Enf Jeunes - Calculs'!B18</f>
        <v>DANSE EVEIL ET INITIATION</v>
      </c>
      <c r="I16" s="58">
        <f>'Act régul Enf Jeunes - Calculs'!C18</f>
        <v>391.16359042821898</v>
      </c>
      <c r="J16" s="58">
        <f>'Act régul Enf Jeunes - Calculs'!D18</f>
        <v>260</v>
      </c>
      <c r="K16" s="58">
        <f>'Act régul Enf Jeunes - Calculs'!F18</f>
        <v>109</v>
      </c>
      <c r="L16" s="59">
        <f t="shared" si="0"/>
        <v>59</v>
      </c>
      <c r="M16" s="59">
        <f t="shared" si="1"/>
        <v>9</v>
      </c>
      <c r="N16" s="66">
        <f>'Act régul Enf Jeunes - Calculs'!G18</f>
        <v>328</v>
      </c>
      <c r="O16" s="40"/>
    </row>
    <row r="17" spans="2:15" ht="12.75" customHeight="1" x14ac:dyDescent="0.2">
      <c r="B17" s="52" t="str">
        <f>'Act régul Adultes - Calculs'!B19</f>
        <v>QI GONG 1h</v>
      </c>
      <c r="C17" s="51">
        <f>'Act régul Adultes - Calculs'!C19</f>
        <v>232.61775280898877</v>
      </c>
      <c r="D17" s="51">
        <f>'Act régul Adultes - Calculs'!D19</f>
        <v>249</v>
      </c>
      <c r="E17" s="51">
        <f>'Act régul Adultes - Calculs'!F19</f>
        <v>120</v>
      </c>
      <c r="F17" s="53">
        <f>'Act régul Adultes - Calculs'!G19</f>
        <v>274</v>
      </c>
      <c r="G17" s="40"/>
      <c r="H17" s="67" t="str">
        <f>'Act régul Enf Jeunes - Calculs'!B19</f>
        <v>DANSE HIP HOP</v>
      </c>
      <c r="I17" s="60">
        <f>'Act régul Enf Jeunes - Calculs'!C19</f>
        <v>342.63905042821892</v>
      </c>
      <c r="J17" s="60">
        <f>'Act régul Enf Jeunes - Calculs'!D19</f>
        <v>289</v>
      </c>
      <c r="K17" s="60">
        <f>'Act régul Enf Jeunes - Calculs'!F19</f>
        <v>121</v>
      </c>
      <c r="L17" s="61">
        <f t="shared" si="0"/>
        <v>71</v>
      </c>
      <c r="M17" s="61">
        <f t="shared" si="1"/>
        <v>21</v>
      </c>
      <c r="N17" s="68">
        <f>'Act régul Enf Jeunes - Calculs'!G19</f>
        <v>364</v>
      </c>
      <c r="O17" s="40"/>
    </row>
    <row r="18" spans="2:15" ht="12.75" customHeight="1" x14ac:dyDescent="0.2">
      <c r="B18" s="47" t="str">
        <f>'Act régul Adultes - Calculs'!B20</f>
        <v>SOPHROLOGIE/QI GONG</v>
      </c>
      <c r="C18" s="48">
        <f>'Act régul Adultes - Calculs'!C20</f>
        <v>260.35108614232212</v>
      </c>
      <c r="D18" s="48">
        <f>'Act régul Adultes - Calculs'!D20</f>
        <v>266</v>
      </c>
      <c r="E18" s="49">
        <f>'Act régul Adultes - Calculs'!F20</f>
        <v>128</v>
      </c>
      <c r="F18" s="50">
        <f>'Act régul Adultes - Calculs'!G20</f>
        <v>293</v>
      </c>
      <c r="G18" s="40"/>
      <c r="H18" s="65" t="str">
        <f>'Act régul Enf Jeunes - Calculs'!B20</f>
        <v>DANSE MODERNE JAZZ 1H</v>
      </c>
      <c r="I18" s="58">
        <f>'Act régul Enf Jeunes - Calculs'!C20</f>
        <v>358.29696471393322</v>
      </c>
      <c r="J18" s="58">
        <f>'Act régul Enf Jeunes - Calculs'!D20</f>
        <v>278</v>
      </c>
      <c r="K18" s="58">
        <f>'Act régul Enf Jeunes - Calculs'!F20</f>
        <v>117</v>
      </c>
      <c r="L18" s="59">
        <f t="shared" si="0"/>
        <v>67</v>
      </c>
      <c r="M18" s="59">
        <f t="shared" si="1"/>
        <v>17</v>
      </c>
      <c r="N18" s="66">
        <f>'Act régul Enf Jeunes - Calculs'!G20</f>
        <v>350</v>
      </c>
      <c r="O18" s="40"/>
    </row>
    <row r="19" spans="2:15" ht="12.75" customHeight="1" x14ac:dyDescent="0.2">
      <c r="B19" s="52" t="str">
        <f>'Act régul Adultes - Calculs'!B21</f>
        <v>VOIX ET FELDENKRAIS 9 séances</v>
      </c>
      <c r="C19" s="51">
        <f>'Act régul Adultes - Calculs'!C21</f>
        <v>296.89650280898877</v>
      </c>
      <c r="D19" s="51">
        <f>'Act régul Adultes - Calculs'!D21</f>
        <v>270</v>
      </c>
      <c r="E19" s="51">
        <f>'Act régul Adultes - Calculs'!F21</f>
        <v>130</v>
      </c>
      <c r="F19" s="53">
        <f>'Act régul Adultes - Calculs'!G21</f>
        <v>297</v>
      </c>
      <c r="G19" s="40"/>
      <c r="H19" s="67" t="str">
        <f>'Act régul Enf Jeunes - Calculs'!B21</f>
        <v>DANSE MODERNE JAZZ 1H15</v>
      </c>
      <c r="I19" s="60">
        <f>'Act régul Enf Jeunes - Calculs'!C21</f>
        <v>442.10111292821892</v>
      </c>
      <c r="J19" s="60">
        <f>'Act régul Enf Jeunes - Calculs'!D21</f>
        <v>324</v>
      </c>
      <c r="K19" s="60">
        <f>'Act régul Enf Jeunes - Calculs'!F21</f>
        <v>136</v>
      </c>
      <c r="L19" s="61">
        <f t="shared" si="0"/>
        <v>86</v>
      </c>
      <c r="M19" s="61">
        <f t="shared" si="1"/>
        <v>36</v>
      </c>
      <c r="N19" s="68">
        <f>'Act régul Enf Jeunes - Calculs'!G21</f>
        <v>408</v>
      </c>
      <c r="O19" s="40"/>
    </row>
    <row r="20" spans="2:15" ht="12.75" customHeight="1" x14ac:dyDescent="0.2">
      <c r="B20" s="47" t="str">
        <f>'Act régul Adultes - Calculs'!B22</f>
        <v>YOGA</v>
      </c>
      <c r="C20" s="48">
        <f>'Act régul Adultes - Calculs'!C22</f>
        <v>334.98775280898877</v>
      </c>
      <c r="D20" s="48">
        <f>'Act régul Adultes - Calculs'!D22</f>
        <v>312</v>
      </c>
      <c r="E20" s="49">
        <f>'Act régul Adultes - Calculs'!F22</f>
        <v>150</v>
      </c>
      <c r="F20" s="50">
        <f>'Act régul Adultes - Calculs'!G22</f>
        <v>343</v>
      </c>
      <c r="G20" s="40"/>
      <c r="H20" s="65" t="str">
        <f>'Act régul Enf Jeunes - Calculs'!B22</f>
        <v>ESCALADE</v>
      </c>
      <c r="I20" s="58">
        <f>'Act régul Enf Jeunes - Calculs'!C22</f>
        <v>559.75126532183594</v>
      </c>
      <c r="J20" s="58">
        <f>'Act régul Enf Jeunes - Calculs'!D22</f>
        <v>418</v>
      </c>
      <c r="K20" s="58">
        <f>'Act régul Enf Jeunes - Calculs'!F22</f>
        <v>176</v>
      </c>
      <c r="L20" s="59">
        <f t="shared" si="0"/>
        <v>126</v>
      </c>
      <c r="M20" s="59">
        <f t="shared" si="1"/>
        <v>76</v>
      </c>
      <c r="N20" s="66">
        <f>'Act régul Enf Jeunes - Calculs'!G22</f>
        <v>527</v>
      </c>
      <c r="O20" s="40"/>
    </row>
    <row r="21" spans="2:15" ht="12.75" customHeight="1" x14ac:dyDescent="0.2">
      <c r="B21" s="52" t="str">
        <f>'Act régul Adultes - Calculs'!B23</f>
        <v>CHANT EN ANGLAIS</v>
      </c>
      <c r="C21" s="51">
        <f>'Act régul Adultes - Calculs'!C23</f>
        <v>292.31775280898876</v>
      </c>
      <c r="D21" s="51">
        <f>'Act régul Adultes - Calculs'!D23</f>
        <v>314</v>
      </c>
      <c r="E21" s="51">
        <f>'Act régul Adultes - Calculs'!F23</f>
        <v>151</v>
      </c>
      <c r="F21" s="53">
        <f>'Act régul Adultes - Calculs'!G23</f>
        <v>345</v>
      </c>
      <c r="G21" s="40"/>
      <c r="H21" s="67" t="str">
        <f>'Act régul Enf Jeunes - Calculs'!B23</f>
        <v>GYMNASTIQUE LUDIQUE</v>
      </c>
      <c r="I21" s="60">
        <f>'Act régul Enf Jeunes - Calculs'!C23</f>
        <v>262.88012185679037</v>
      </c>
      <c r="J21" s="60">
        <f>'Act régul Enf Jeunes - Calculs'!D23</f>
        <v>237</v>
      </c>
      <c r="K21" s="60">
        <f>'Act régul Enf Jeunes - Calculs'!F23</f>
        <v>100</v>
      </c>
      <c r="L21" s="61">
        <f t="shared" si="0"/>
        <v>50</v>
      </c>
      <c r="M21" s="61">
        <f t="shared" si="1"/>
        <v>0</v>
      </c>
      <c r="N21" s="68">
        <f>'Act régul Enf Jeunes - Calculs'!G23</f>
        <v>299</v>
      </c>
      <c r="O21" s="40"/>
    </row>
    <row r="22" spans="2:15" ht="12.75" customHeight="1" x14ac:dyDescent="0.2">
      <c r="B22" s="47" t="str">
        <f>'Act régul Adultes - Calculs'!B24</f>
        <v>PERCUSSIONS AFRICAINES</v>
      </c>
      <c r="C22" s="48">
        <f>'Act régul Adultes - Calculs'!C24</f>
        <v>341.47775280898878</v>
      </c>
      <c r="D22" s="48">
        <f>'Act régul Adultes - Calculs'!D24</f>
        <v>348</v>
      </c>
      <c r="E22" s="49">
        <f>'Act régul Adultes - Calculs'!F24</f>
        <v>167</v>
      </c>
      <c r="F22" s="50">
        <f>'Act régul Adultes - Calculs'!G24</f>
        <v>383</v>
      </c>
      <c r="G22" s="40"/>
      <c r="H22" s="65" t="str">
        <f>'Act régul Enf Jeunes - Calculs'!B24</f>
        <v>PONEY</v>
      </c>
      <c r="I22" s="58">
        <f>'Act régul Enf Jeunes - Calculs'!C24</f>
        <v>533.69455042821892</v>
      </c>
      <c r="J22" s="58">
        <f>'Act régul Enf Jeunes - Calculs'!D24</f>
        <v>534</v>
      </c>
      <c r="K22" s="58">
        <f>'Act régul Enf Jeunes - Calculs'!F24</f>
        <v>224</v>
      </c>
      <c r="L22" s="59">
        <f t="shared" si="0"/>
        <v>174</v>
      </c>
      <c r="M22" s="59">
        <f t="shared" si="1"/>
        <v>124</v>
      </c>
      <c r="N22" s="66">
        <f>'Act régul Enf Jeunes - Calculs'!G24</f>
        <v>673</v>
      </c>
      <c r="O22" s="40"/>
    </row>
    <row r="23" spans="2:15" ht="12.75" customHeight="1" x14ac:dyDescent="0.2">
      <c r="B23" s="52" t="str">
        <f>'Act régul Adultes - Calculs'!B25</f>
        <v>PILATES MIDI 2</v>
      </c>
      <c r="C23" s="51">
        <f>'Act régul Adultes - Calculs'!C25</f>
        <v>314.98775280898877</v>
      </c>
      <c r="D23" s="51">
        <f>'Act régul Adultes - Calculs'!D25</f>
        <v>261</v>
      </c>
      <c r="E23" s="51">
        <f>'Act régul Adultes - Calculs'!F25</f>
        <v>125</v>
      </c>
      <c r="F23" s="53">
        <f>'Act régul Adultes - Calculs'!G25</f>
        <v>287</v>
      </c>
      <c r="G23" s="40"/>
      <c r="H23" s="67" t="str">
        <f>'Act régul Enf Jeunes - Calculs'!B25</f>
        <v>STREET JAZZ 1H</v>
      </c>
      <c r="I23" s="60">
        <f>'Act régul Enf Jeunes - Calculs'!C25</f>
        <v>291.57655042821892</v>
      </c>
      <c r="J23" s="60">
        <f>'Act régul Enf Jeunes - Calculs'!D25</f>
        <v>235</v>
      </c>
      <c r="K23" s="60">
        <f>'Act régul Enf Jeunes - Calculs'!F25</f>
        <v>99</v>
      </c>
      <c r="L23" s="61">
        <f t="shared" si="0"/>
        <v>49</v>
      </c>
      <c r="M23" s="61" t="str">
        <f t="shared" si="1"/>
        <v>Non utilisable</v>
      </c>
      <c r="N23" s="68">
        <f>'Act régul Enf Jeunes - Calculs'!G25</f>
        <v>296</v>
      </c>
      <c r="O23" s="40"/>
    </row>
    <row r="24" spans="2:15" ht="12.75" customHeight="1" x14ac:dyDescent="0.2">
      <c r="B24" s="47" t="str">
        <f>'Act régul Adultes - Calculs'!B26</f>
        <v>YOGA DYNAMIQUE MIDI 2</v>
      </c>
      <c r="C24" s="48">
        <f>'Act régul Adultes - Calculs'!C26</f>
        <v>274.67525280898877</v>
      </c>
      <c r="D24" s="48">
        <f>'Act régul Adultes - Calculs'!D26</f>
        <v>187</v>
      </c>
      <c r="E24" s="49">
        <f>'Act régul Adultes - Calculs'!F26</f>
        <v>90</v>
      </c>
      <c r="F24" s="50">
        <f>'Act régul Adultes - Calculs'!G26</f>
        <v>206</v>
      </c>
      <c r="G24" s="40"/>
      <c r="H24" s="65" t="str">
        <f>'Act régul Enf Jeunes - Calculs'!B26</f>
        <v>STREET JAZZ 1H15</v>
      </c>
      <c r="I24" s="58">
        <f>'Act régul Enf Jeunes - Calculs'!C26</f>
        <v>368.99321709488561</v>
      </c>
      <c r="J24" s="58">
        <f>'Act régul Enf Jeunes - Calculs'!D26</f>
        <v>280</v>
      </c>
      <c r="K24" s="58">
        <f>'Act régul Enf Jeunes - Calculs'!F26</f>
        <v>118</v>
      </c>
      <c r="L24" s="59">
        <f t="shared" si="0"/>
        <v>68</v>
      </c>
      <c r="M24" s="59">
        <f t="shared" si="1"/>
        <v>18</v>
      </c>
      <c r="N24" s="66">
        <f>'Act régul Enf Jeunes - Calculs'!G26</f>
        <v>353</v>
      </c>
      <c r="O24" s="40"/>
    </row>
    <row r="25" spans="2:15" ht="12.75" customHeight="1" x14ac:dyDescent="0.2">
      <c r="B25" s="52" t="str">
        <f>'Act régul Adultes - Calculs'!B27</f>
        <v>THEATRE</v>
      </c>
      <c r="C25" s="51">
        <f>'Act régul Adultes - Calculs'!C27</f>
        <v>350.60346709470303</v>
      </c>
      <c r="D25" s="51">
        <f>'Act régul Adultes - Calculs'!D27</f>
        <v>340</v>
      </c>
      <c r="E25" s="51">
        <f>'Act régul Adultes - Calculs'!F27</f>
        <v>238</v>
      </c>
      <c r="F25" s="53">
        <f>'Act régul Adultes - Calculs'!G27</f>
        <v>238</v>
      </c>
      <c r="G25" s="40"/>
      <c r="H25" s="67" t="str">
        <f>'Act régul Enf Jeunes - Calculs'!B27</f>
        <v>TERRE &amp; MODELAGE</v>
      </c>
      <c r="I25" s="60">
        <f>'Act régul Enf Jeunes - Calculs'!C27</f>
        <v>493.31280042821891</v>
      </c>
      <c r="J25" s="60">
        <f>'Act régul Enf Jeunes - Calculs'!D27</f>
        <v>364</v>
      </c>
      <c r="K25" s="60">
        <f>'Act régul Enf Jeunes - Calculs'!F27</f>
        <v>153</v>
      </c>
      <c r="L25" s="61">
        <f t="shared" si="0"/>
        <v>103</v>
      </c>
      <c r="M25" s="61">
        <f t="shared" si="1"/>
        <v>53</v>
      </c>
      <c r="N25" s="68">
        <f>'Act régul Enf Jeunes - Calculs'!G27</f>
        <v>459</v>
      </c>
      <c r="O25" s="40"/>
    </row>
    <row r="26" spans="2:15" ht="12.75" customHeight="1" x14ac:dyDescent="0.2">
      <c r="B26" s="47" t="str">
        <f>'Act régul Adultes - Calculs'!B28</f>
        <v>RANDO</v>
      </c>
      <c r="C26" s="48">
        <f>'Act régul Adultes - Calculs'!C28</f>
        <v>34.94</v>
      </c>
      <c r="D26" s="48">
        <f>'Act régul Adultes - Calculs'!D28</f>
        <v>35</v>
      </c>
      <c r="E26" s="49">
        <f>'Act régul Adultes - Calculs'!F28</f>
        <v>35</v>
      </c>
      <c r="F26" s="50">
        <f>'Act régul Adultes - Calculs'!G28</f>
        <v>37</v>
      </c>
      <c r="G26" s="40"/>
      <c r="H26" s="65" t="str">
        <f>'Act régul Enf Jeunes - Calculs'!B28</f>
        <v>THEATRE ARTS MELES</v>
      </c>
      <c r="I26" s="58">
        <f>'Act régul Enf Jeunes - Calculs'!C28</f>
        <v>406.13155042821893</v>
      </c>
      <c r="J26" s="58">
        <f>'Act régul Enf Jeunes - Calculs'!D28</f>
        <v>291</v>
      </c>
      <c r="K26" s="58">
        <f>'Act régul Enf Jeunes - Calculs'!F28</f>
        <v>122</v>
      </c>
      <c r="L26" s="59">
        <f t="shared" si="0"/>
        <v>72</v>
      </c>
      <c r="M26" s="59">
        <f t="shared" si="1"/>
        <v>22</v>
      </c>
      <c r="N26" s="66">
        <f>'Act régul Enf Jeunes - Calculs'!G28</f>
        <v>367</v>
      </c>
      <c r="O26" s="40"/>
    </row>
    <row r="27" spans="2:15" ht="12.75" customHeight="1" x14ac:dyDescent="0.2">
      <c r="B27" s="52" t="str">
        <f>'Act régul Adultes - Calculs'!B29</f>
        <v>RANDO BIEN ÊTRE</v>
      </c>
      <c r="C27" s="51">
        <f>'Act régul Adultes - Calculs'!C29</f>
        <v>21.939999999999998</v>
      </c>
      <c r="D27" s="51">
        <f>'Act régul Adultes - Calculs'!D29</f>
        <v>22</v>
      </c>
      <c r="E27" s="51">
        <f>'Act régul Adultes - Calculs'!F29</f>
        <v>22</v>
      </c>
      <c r="F27" s="53">
        <f>'Act régul Adultes - Calculs'!G29</f>
        <v>24</v>
      </c>
      <c r="G27" s="40"/>
      <c r="H27" s="67" t="str">
        <f>'Act régul Enf Jeunes - Calculs'!B29</f>
        <v>THEATRE ARTS MELES ADO</v>
      </c>
      <c r="I27" s="60">
        <f>'Act régul Enf Jeunes - Calculs'!C29</f>
        <v>406.13155042821893</v>
      </c>
      <c r="J27" s="60">
        <f>'Act régul Enf Jeunes - Calculs'!D29</f>
        <v>342</v>
      </c>
      <c r="K27" s="60">
        <f>'Act régul Enf Jeunes - Calculs'!F29</f>
        <v>144</v>
      </c>
      <c r="L27" s="61">
        <f t="shared" si="0"/>
        <v>94</v>
      </c>
      <c r="M27" s="61">
        <f t="shared" si="1"/>
        <v>44</v>
      </c>
      <c r="N27" s="68">
        <f>'Act régul Enf Jeunes - Calculs'!G29</f>
        <v>431</v>
      </c>
      <c r="O27" s="40"/>
    </row>
    <row r="28" spans="2:15" ht="12.75" customHeight="1" x14ac:dyDescent="0.2">
      <c r="B28" s="47" t="str">
        <f>'Act régul Adultes - Calculs'!B30</f>
        <v>VOLLEY</v>
      </c>
      <c r="C28" s="48">
        <f>'Act régul Adultes - Calculs'!C30</f>
        <v>34.99</v>
      </c>
      <c r="D28" s="48">
        <f>'Act régul Adultes - Calculs'!D30</f>
        <v>35</v>
      </c>
      <c r="E28" s="49">
        <f>'Act régul Adultes - Calculs'!F30</f>
        <v>35</v>
      </c>
      <c r="F28" s="50">
        <f>'Act régul Adultes - Calculs'!G30</f>
        <v>37</v>
      </c>
      <c r="G28" s="40"/>
      <c r="H28" s="65" t="str">
        <f>'Act régul Enf Jeunes - Calculs'!B30</f>
        <v>TIR A L'ARC</v>
      </c>
      <c r="I28" s="58">
        <f>'Act régul Enf Jeunes - Calculs'!C30</f>
        <v>401.20155042821892</v>
      </c>
      <c r="J28" s="58">
        <f>'Act régul Enf Jeunes - Calculs'!D30</f>
        <v>314</v>
      </c>
      <c r="K28" s="58">
        <f>'Act régul Enf Jeunes - Calculs'!F30</f>
        <v>132</v>
      </c>
      <c r="L28" s="59">
        <f t="shared" si="0"/>
        <v>82</v>
      </c>
      <c r="M28" s="59">
        <f t="shared" si="1"/>
        <v>32</v>
      </c>
      <c r="N28" s="66">
        <f>'Act régul Enf Jeunes - Calculs'!G30</f>
        <v>396</v>
      </c>
      <c r="O28" s="40"/>
    </row>
    <row r="29" spans="2:15" ht="12.75" customHeight="1" x14ac:dyDescent="0.2">
      <c r="B29" s="52" t="str">
        <f>CONCATENATE('Act régul Adultes - Calculs'!B31," (par séance)")</f>
        <v>STAGES FORME (par séance)</v>
      </c>
      <c r="C29" s="51">
        <f>'Act régul Adultes - Calculs'!C31</f>
        <v>20.122499999999999</v>
      </c>
      <c r="D29" s="51">
        <f>'Act régul Adultes - Calculs'!D31</f>
        <v>20</v>
      </c>
      <c r="E29" s="51">
        <f>'Act régul Adultes - Calculs'!F31</f>
        <v>20</v>
      </c>
      <c r="F29" s="53">
        <f>'Act régul Adultes - Calculs'!G31</f>
        <v>20</v>
      </c>
      <c r="G29" s="40"/>
      <c r="H29" s="67" t="str">
        <f>'Act régul Enf Jeunes - Calculs'!B31</f>
        <v>PERCUSSIONS AFRICAINES</v>
      </c>
      <c r="I29" s="60">
        <f>'Act régul Enf Jeunes - Calculs'!C31</f>
        <v>317.6615504282189</v>
      </c>
      <c r="J29" s="60">
        <f>'Act régul Enf Jeunes - Calculs'!D31</f>
        <v>227</v>
      </c>
      <c r="K29" s="60">
        <f>'Act régul Enf Jeunes - Calculs'!F31</f>
        <v>95</v>
      </c>
      <c r="L29" s="61">
        <f t="shared" si="0"/>
        <v>45</v>
      </c>
      <c r="M29" s="61" t="str">
        <f t="shared" si="1"/>
        <v>Non utilisable</v>
      </c>
      <c r="N29" s="68">
        <f>'Act régul Enf Jeunes - Calculs'!G31</f>
        <v>286</v>
      </c>
      <c r="O29" s="40"/>
    </row>
    <row r="30" spans="2:15" ht="15" customHeight="1" thickBot="1" x14ac:dyDescent="0.25">
      <c r="B30" s="54" t="str">
        <f>CONCATENATE('Act régul Adultes - Calculs'!B32," (par séance)")</f>
        <v>STAGES YOGA (par séance)</v>
      </c>
      <c r="C30" s="55">
        <f>'Act régul Adultes - Calculs'!C32</f>
        <v>29.565000000000001</v>
      </c>
      <c r="D30" s="55">
        <f>'Act régul Adultes - Calculs'!D32</f>
        <v>30</v>
      </c>
      <c r="E30" s="56">
        <f>'Act régul Adultes - Calculs'!F32</f>
        <v>30</v>
      </c>
      <c r="F30" s="57">
        <f>'Act régul Adultes - Calculs'!G32</f>
        <v>30</v>
      </c>
      <c r="H30" s="69" t="str">
        <f>'Act régul Enf Jeunes - Calculs'!B32</f>
        <v>SKI MERCREDIS</v>
      </c>
      <c r="I30" s="70">
        <f>'Act régul Enf Jeunes - Calculs'!C32</f>
        <v>416.03455042821895</v>
      </c>
      <c r="J30" s="70">
        <f>'Act régul Enf Jeunes - Calculs'!D32</f>
        <v>263</v>
      </c>
      <c r="K30" s="70">
        <f>'Act régul Enf Jeunes - Calculs'!F32</f>
        <v>110</v>
      </c>
      <c r="L30" s="71">
        <f t="shared" si="0"/>
        <v>60</v>
      </c>
      <c r="M30" s="71">
        <f t="shared" si="1"/>
        <v>10</v>
      </c>
      <c r="N30" s="72">
        <f>'Act régul Enf Jeunes - Calculs'!G32</f>
        <v>331</v>
      </c>
    </row>
  </sheetData>
  <sheetProtection sheet="1" objects="1" scenarios="1"/>
  <mergeCells count="2">
    <mergeCell ref="B6:F6"/>
    <mergeCell ref="H6:N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Z32"/>
  <sheetViews>
    <sheetView workbookViewId="0">
      <selection activeCell="F7" sqref="F7"/>
    </sheetView>
  </sheetViews>
  <sheetFormatPr baseColWidth="10" defaultColWidth="12.5703125" defaultRowHeight="15" customHeight="1" x14ac:dyDescent="0.2"/>
  <cols>
    <col min="1" max="1" width="15.7109375" customWidth="1"/>
    <col min="2" max="2" width="36.85546875" customWidth="1"/>
    <col min="3" max="26" width="15.7109375" customWidth="1"/>
  </cols>
  <sheetData>
    <row r="3" spans="2:26" ht="25.5" customHeight="1" x14ac:dyDescent="0.2">
      <c r="B3" s="2"/>
      <c r="C3" s="3" t="s">
        <v>3</v>
      </c>
      <c r="D3" s="4">
        <v>400</v>
      </c>
      <c r="E3" s="82" t="s">
        <v>4</v>
      </c>
      <c r="F3" s="83"/>
      <c r="G3" s="83"/>
      <c r="H3" s="84"/>
      <c r="I3" s="3" t="s">
        <v>5</v>
      </c>
      <c r="J3" s="4">
        <v>1000</v>
      </c>
      <c r="K3" s="82" t="s">
        <v>6</v>
      </c>
      <c r="L3" s="83"/>
      <c r="M3" s="83"/>
      <c r="N3" s="84"/>
      <c r="O3" s="3" t="s">
        <v>5</v>
      </c>
      <c r="P3" s="4">
        <v>2000</v>
      </c>
      <c r="Q3" s="82" t="s">
        <v>7</v>
      </c>
      <c r="R3" s="83"/>
      <c r="S3" s="83"/>
      <c r="T3" s="84"/>
      <c r="U3" s="3" t="s">
        <v>8</v>
      </c>
      <c r="V3" s="4">
        <v>4000</v>
      </c>
      <c r="W3" s="3" t="s">
        <v>9</v>
      </c>
      <c r="X3" s="4">
        <v>2000</v>
      </c>
      <c r="Y3" s="3" t="s">
        <v>10</v>
      </c>
      <c r="Z3" s="5">
        <v>2001</v>
      </c>
    </row>
    <row r="4" spans="2:26" ht="12.75" customHeight="1" x14ac:dyDescent="0.2">
      <c r="B4" s="6" t="s">
        <v>11</v>
      </c>
      <c r="C4" s="3" t="s">
        <v>12</v>
      </c>
      <c r="D4" s="4">
        <v>0.48</v>
      </c>
      <c r="E4" s="3" t="s">
        <v>12</v>
      </c>
      <c r="F4" s="4">
        <v>5.9999999999999995E-4</v>
      </c>
      <c r="G4" s="4" t="s">
        <v>13</v>
      </c>
      <c r="H4" s="4">
        <v>0.24</v>
      </c>
      <c r="I4" s="3" t="s">
        <v>12</v>
      </c>
      <c r="J4" s="4">
        <v>0.84</v>
      </c>
      <c r="K4" s="3" t="s">
        <v>12</v>
      </c>
      <c r="L4" s="4">
        <v>1.6000000000000004E-4</v>
      </c>
      <c r="M4" s="4" t="s">
        <v>13</v>
      </c>
      <c r="N4" s="4">
        <v>0.67999999999999994</v>
      </c>
      <c r="O4" s="3" t="s">
        <v>12</v>
      </c>
      <c r="P4" s="4">
        <v>1</v>
      </c>
      <c r="Q4" s="3" t="s">
        <v>12</v>
      </c>
      <c r="R4" s="4">
        <v>5.0000000000000002E-5</v>
      </c>
      <c r="S4" s="4" t="s">
        <v>13</v>
      </c>
      <c r="T4" s="4">
        <v>0.9</v>
      </c>
      <c r="U4" s="3" t="s">
        <v>12</v>
      </c>
      <c r="V4" s="4">
        <v>1.1000000000000001</v>
      </c>
      <c r="W4" s="3" t="s">
        <v>12</v>
      </c>
      <c r="X4" s="4">
        <v>1.1000000000000001</v>
      </c>
      <c r="Y4" s="3" t="s">
        <v>14</v>
      </c>
      <c r="Z4" s="5">
        <v>1.18</v>
      </c>
    </row>
    <row r="5" spans="2:26" ht="12.75" customHeight="1" x14ac:dyDescent="0.2">
      <c r="B5" s="6" t="s">
        <v>15</v>
      </c>
      <c r="C5" s="3" t="s">
        <v>12</v>
      </c>
      <c r="D5" s="4">
        <v>0.7</v>
      </c>
      <c r="E5" s="3" t="s">
        <v>12</v>
      </c>
      <c r="F5" s="4">
        <v>1.9999999999999998E-4</v>
      </c>
      <c r="G5" s="4" t="s">
        <v>13</v>
      </c>
      <c r="H5" s="4">
        <v>0.62</v>
      </c>
      <c r="I5" s="3" t="s">
        <v>12</v>
      </c>
      <c r="J5" s="4">
        <v>0.82</v>
      </c>
      <c r="K5" s="3" t="s">
        <v>12</v>
      </c>
      <c r="L5" s="4">
        <v>1.8000000000000004E-4</v>
      </c>
      <c r="M5" s="4" t="s">
        <v>13</v>
      </c>
      <c r="N5" s="4">
        <v>0.6399999999999999</v>
      </c>
      <c r="O5" s="3" t="s">
        <v>12</v>
      </c>
      <c r="P5" s="4">
        <v>1</v>
      </c>
      <c r="Q5" s="3" t="s">
        <v>12</v>
      </c>
      <c r="R5" s="4">
        <v>3.0000000000000001E-5</v>
      </c>
      <c r="S5" s="4" t="s">
        <v>13</v>
      </c>
      <c r="T5" s="4">
        <v>0.94</v>
      </c>
      <c r="U5" s="3" t="s">
        <v>12</v>
      </c>
      <c r="V5" s="4">
        <v>1.06</v>
      </c>
      <c r="W5" s="3" t="s">
        <v>12</v>
      </c>
      <c r="X5" s="4"/>
      <c r="Y5" s="3" t="s">
        <v>14</v>
      </c>
      <c r="Z5" s="5"/>
    </row>
    <row r="6" spans="2:26" ht="12.75" customHeight="1" x14ac:dyDescent="0.2">
      <c r="B6" s="7"/>
      <c r="C6" s="7"/>
      <c r="D6" s="7"/>
      <c r="E6" s="7"/>
      <c r="F6" s="7" t="s">
        <v>16</v>
      </c>
      <c r="G6" s="7" t="s">
        <v>17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2.75" customHeight="1" x14ac:dyDescent="0.2">
      <c r="B7" s="7" t="s">
        <v>18</v>
      </c>
      <c r="C7" s="7">
        <f>'Tarif_ACT-REG+PARENTS-ENFANTS'!B4</f>
        <v>400</v>
      </c>
      <c r="D7" s="7"/>
      <c r="E7" s="8" t="s">
        <v>19</v>
      </c>
      <c r="F7" s="9">
        <f>IF($C$7&gt;$V$3,$V$4,IF($C$7&gt;$P$3,$R$4*$C$7+$T$4,IF($C$7&gt;$J$3,$L$4*$C$7+$N$4,IF($C$7&gt;$D$3,$F$4*$C$7+$H$4,$D$4))))</f>
        <v>0.48</v>
      </c>
      <c r="G7" s="9">
        <f>IF($C$7&gt;$X$3,$Z$4,$X$4)</f>
        <v>1.1000000000000001</v>
      </c>
      <c r="H7" s="7"/>
      <c r="I7" s="9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12.75" customHeight="1" x14ac:dyDescent="0.2">
      <c r="B8" s="7"/>
      <c r="C8" s="7"/>
      <c r="D8" s="7"/>
      <c r="E8" s="8" t="s">
        <v>19</v>
      </c>
      <c r="F8" s="9">
        <f>IF($C$7&gt;$V$3,$V$5,IF($C$7&gt;$P$3,$R$5*$C$7+$T$5,IF($C$7&gt;$J$3,$L$5*$C$7+$N$5,IF($C$7&gt;$D$3,$F$5*$C$7+$H$5,$D$5))))</f>
        <v>0.7</v>
      </c>
      <c r="G8" s="9">
        <f>F8</f>
        <v>0.7</v>
      </c>
      <c r="H8" s="7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ht="12.75" customHeight="1" x14ac:dyDescent="0.2">
      <c r="B9" s="7" t="s">
        <v>20</v>
      </c>
      <c r="C9" s="10" t="s">
        <v>21</v>
      </c>
      <c r="D9" s="7" t="s">
        <v>22</v>
      </c>
      <c r="E9" s="7"/>
      <c r="F9" s="7" t="s">
        <v>23</v>
      </c>
      <c r="G9" s="7" t="s">
        <v>24</v>
      </c>
      <c r="H9" s="7"/>
      <c r="I9" s="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6" ht="12.75" customHeight="1" x14ac:dyDescent="0.2">
      <c r="B10" s="6" t="s">
        <v>25</v>
      </c>
      <c r="C10" s="11">
        <v>455.73775280898872</v>
      </c>
      <c r="D10" s="12">
        <v>391</v>
      </c>
      <c r="E10" s="12"/>
      <c r="F10" s="13">
        <f t="shared" ref="F10:G10" si="0">ROUND($D10*F$7,0)</f>
        <v>188</v>
      </c>
      <c r="G10" s="1">
        <f t="shared" si="0"/>
        <v>430</v>
      </c>
      <c r="H10" s="1"/>
      <c r="I10" s="9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2.75" customHeight="1" x14ac:dyDescent="0.2">
      <c r="B11" s="6" t="s">
        <v>26</v>
      </c>
      <c r="C11" s="11">
        <v>428.71722780898881</v>
      </c>
      <c r="D11" s="12">
        <v>421</v>
      </c>
      <c r="E11" s="12"/>
      <c r="F11" s="13">
        <f t="shared" ref="F11:G11" si="1">ROUND($D11*F$7,0)</f>
        <v>202</v>
      </c>
      <c r="G11" s="1">
        <f t="shared" si="1"/>
        <v>463</v>
      </c>
      <c r="H11" s="1"/>
      <c r="I11" s="9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2.75" customHeight="1" x14ac:dyDescent="0.2">
      <c r="B12" s="6" t="s">
        <v>27</v>
      </c>
      <c r="C12" s="11">
        <v>228.90775280898876</v>
      </c>
      <c r="D12" s="12">
        <v>239</v>
      </c>
      <c r="E12" s="12"/>
      <c r="F12" s="13">
        <f t="shared" ref="F12:G12" si="2">ROUND($D12*F$7,0)</f>
        <v>115</v>
      </c>
      <c r="G12" s="1">
        <f t="shared" si="2"/>
        <v>263</v>
      </c>
      <c r="H12" s="1"/>
      <c r="I12" s="9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2.75" customHeight="1" x14ac:dyDescent="0.2">
      <c r="B13" s="6" t="s">
        <v>28</v>
      </c>
      <c r="C13" s="11">
        <v>285.23775280898877</v>
      </c>
      <c r="D13" s="12">
        <v>294</v>
      </c>
      <c r="E13" s="12"/>
      <c r="F13" s="13">
        <f t="shared" ref="F13:G13" si="3">ROUND($D13*F$7,0)</f>
        <v>141</v>
      </c>
      <c r="G13" s="1">
        <f t="shared" si="3"/>
        <v>323</v>
      </c>
      <c r="H13" s="1"/>
      <c r="I13" s="9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2.75" customHeight="1" x14ac:dyDescent="0.2">
      <c r="B14" s="6" t="s">
        <v>29</v>
      </c>
      <c r="C14" s="11">
        <v>305.92525280898877</v>
      </c>
      <c r="D14" s="12">
        <v>262</v>
      </c>
      <c r="E14" s="12"/>
      <c r="F14" s="13">
        <f t="shared" ref="F14:G14" si="4">ROUND($D14*F$7,0)</f>
        <v>126</v>
      </c>
      <c r="G14" s="1">
        <f t="shared" si="4"/>
        <v>288</v>
      </c>
      <c r="H14" s="1"/>
      <c r="I14" s="9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6" ht="12.75" customHeight="1" x14ac:dyDescent="0.2">
      <c r="B15" s="6" t="s">
        <v>30</v>
      </c>
      <c r="C15" s="11">
        <v>230.50698357821955</v>
      </c>
      <c r="D15" s="12">
        <v>241</v>
      </c>
      <c r="E15" s="12"/>
      <c r="F15" s="13">
        <f t="shared" ref="F15:G15" si="5">ROUND($D15*F$7,0)</f>
        <v>116</v>
      </c>
      <c r="G15" s="1">
        <f t="shared" si="5"/>
        <v>265</v>
      </c>
      <c r="H15" s="1"/>
      <c r="I15" s="9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2.75" customHeight="1" x14ac:dyDescent="0.2">
      <c r="B16" s="6" t="s">
        <v>31</v>
      </c>
      <c r="C16" s="11">
        <v>244.58082973206569</v>
      </c>
      <c r="D16" s="12">
        <v>242</v>
      </c>
      <c r="E16" s="12"/>
      <c r="F16" s="13">
        <f t="shared" ref="F16:G16" si="6">ROUND($D16*F$7,0)</f>
        <v>116</v>
      </c>
      <c r="G16" s="1">
        <f t="shared" si="6"/>
        <v>266</v>
      </c>
      <c r="H16" s="1"/>
      <c r="I16" s="9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2.75" customHeight="1" x14ac:dyDescent="0.2">
      <c r="B17" s="6" t="s">
        <v>32</v>
      </c>
      <c r="C17" s="11">
        <v>414.31775280898876</v>
      </c>
      <c r="D17" s="12">
        <v>431</v>
      </c>
      <c r="E17" s="12"/>
      <c r="F17" s="13">
        <f t="shared" ref="F17:G17" si="7">ROUND($D17*F$7,0)</f>
        <v>207</v>
      </c>
      <c r="G17" s="1">
        <f t="shared" si="7"/>
        <v>474</v>
      </c>
      <c r="H17" s="1"/>
      <c r="I17" s="9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2.75" customHeight="1" x14ac:dyDescent="0.2">
      <c r="B18" s="6" t="s">
        <v>33</v>
      </c>
      <c r="C18" s="11">
        <v>230.63060995184588</v>
      </c>
      <c r="D18" s="12">
        <v>261</v>
      </c>
      <c r="E18" s="12"/>
      <c r="F18" s="13">
        <f t="shared" ref="F18:G18" si="8">ROUND($D18*F$7,0)</f>
        <v>125</v>
      </c>
      <c r="G18" s="1">
        <f t="shared" si="8"/>
        <v>287</v>
      </c>
      <c r="H18" s="1"/>
      <c r="I18" s="9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2.75" customHeight="1" x14ac:dyDescent="0.2">
      <c r="B19" s="6" t="s">
        <v>34</v>
      </c>
      <c r="C19" s="11">
        <v>232.61775280898877</v>
      </c>
      <c r="D19" s="12">
        <v>249</v>
      </c>
      <c r="E19" s="12"/>
      <c r="F19" s="13">
        <f t="shared" ref="F19:G19" si="9">ROUND($D19*F$7,0)</f>
        <v>120</v>
      </c>
      <c r="G19" s="1">
        <f t="shared" si="9"/>
        <v>274</v>
      </c>
      <c r="H19" s="1"/>
      <c r="I19" s="9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2.75" customHeight="1" x14ac:dyDescent="0.2">
      <c r="B20" s="6" t="s">
        <v>35</v>
      </c>
      <c r="C20" s="11">
        <v>260.35108614232212</v>
      </c>
      <c r="D20" s="12">
        <v>266</v>
      </c>
      <c r="E20" s="12"/>
      <c r="F20" s="13">
        <f t="shared" ref="F20:G20" si="10">ROUND($D20*F$7,0)</f>
        <v>128</v>
      </c>
      <c r="G20" s="1">
        <f t="shared" si="10"/>
        <v>293</v>
      </c>
      <c r="H20" s="1"/>
      <c r="I20" s="9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2.75" customHeight="1" x14ac:dyDescent="0.2">
      <c r="B21" s="6" t="s">
        <v>36</v>
      </c>
      <c r="C21" s="11">
        <v>296.89650280898877</v>
      </c>
      <c r="D21" s="12">
        <v>270</v>
      </c>
      <c r="E21" s="12"/>
      <c r="F21" s="13">
        <f t="shared" ref="F21:G21" si="11">ROUND($D21*F$7,0)</f>
        <v>130</v>
      </c>
      <c r="G21" s="1">
        <f t="shared" si="11"/>
        <v>297</v>
      </c>
      <c r="H21" s="1"/>
      <c r="I21" s="9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2.75" customHeight="1" x14ac:dyDescent="0.2">
      <c r="B22" s="6" t="s">
        <v>37</v>
      </c>
      <c r="C22" s="11">
        <v>334.98775280898877</v>
      </c>
      <c r="D22" s="12">
        <v>312</v>
      </c>
      <c r="E22" s="12"/>
      <c r="F22" s="13">
        <f t="shared" ref="F22:G22" si="12">ROUND($D22*F$7,0)</f>
        <v>150</v>
      </c>
      <c r="G22" s="1">
        <f t="shared" si="12"/>
        <v>343</v>
      </c>
      <c r="H22" s="1"/>
      <c r="I22" s="9"/>
      <c r="J22" s="1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2.75" customHeight="1" x14ac:dyDescent="0.2">
      <c r="B23" s="6" t="s">
        <v>38</v>
      </c>
      <c r="C23" s="11">
        <v>292.31775280898876</v>
      </c>
      <c r="D23" s="12">
        <v>314</v>
      </c>
      <c r="E23" s="12"/>
      <c r="F23" s="13">
        <f t="shared" ref="F23:G23" si="13">ROUND($D23*F$7,0)</f>
        <v>151</v>
      </c>
      <c r="G23" s="1">
        <f t="shared" si="13"/>
        <v>345</v>
      </c>
      <c r="H23" s="1"/>
      <c r="I23" s="9"/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2.75" customHeight="1" x14ac:dyDescent="0.2">
      <c r="B24" s="6" t="s">
        <v>39</v>
      </c>
      <c r="C24" s="11">
        <v>341.47775280898878</v>
      </c>
      <c r="D24" s="12">
        <v>348</v>
      </c>
      <c r="E24" s="12"/>
      <c r="F24" s="13">
        <f t="shared" ref="F24:G24" si="14">ROUND($D24*F$7,0)</f>
        <v>167</v>
      </c>
      <c r="G24" s="1">
        <f t="shared" si="14"/>
        <v>383</v>
      </c>
      <c r="H24" s="1"/>
      <c r="I24" s="9"/>
      <c r="J24" s="1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2.75" customHeight="1" x14ac:dyDescent="0.2">
      <c r="B25" s="15" t="s">
        <v>40</v>
      </c>
      <c r="C25" s="11">
        <v>314.98775280898877</v>
      </c>
      <c r="D25" s="12">
        <v>261</v>
      </c>
      <c r="E25" s="12"/>
      <c r="F25" s="16">
        <f t="shared" ref="F25:G26" si="15">ROUND($D25*F$7,0)</f>
        <v>125</v>
      </c>
      <c r="G25" s="17">
        <f t="shared" si="15"/>
        <v>287</v>
      </c>
      <c r="H25" s="17"/>
      <c r="I25" s="9"/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2.75" customHeight="1" x14ac:dyDescent="0.2">
      <c r="B26" s="18" t="s">
        <v>41</v>
      </c>
      <c r="C26" s="11">
        <v>274.67525280898877</v>
      </c>
      <c r="D26" s="12">
        <v>187</v>
      </c>
      <c r="E26" s="12"/>
      <c r="F26" s="16">
        <f t="shared" si="15"/>
        <v>90</v>
      </c>
      <c r="G26" s="17">
        <f t="shared" si="15"/>
        <v>206</v>
      </c>
      <c r="H26" s="17"/>
      <c r="I26" s="9"/>
      <c r="J26" s="1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2.75" customHeight="1" x14ac:dyDescent="0.2">
      <c r="B27" s="6" t="s">
        <v>42</v>
      </c>
      <c r="C27" s="11">
        <v>350.60346709470303</v>
      </c>
      <c r="D27" s="12">
        <v>340</v>
      </c>
      <c r="E27" s="12"/>
      <c r="F27" s="37">
        <f>ROUND($D27*F$8,0)</f>
        <v>238</v>
      </c>
      <c r="G27" s="38">
        <f>ROUND($D27*G$8,0)</f>
        <v>238</v>
      </c>
      <c r="H27" s="38"/>
      <c r="I27" s="9"/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5" customHeight="1" x14ac:dyDescent="0.2">
      <c r="B28" s="6" t="s">
        <v>43</v>
      </c>
      <c r="C28" s="11">
        <v>34.94</v>
      </c>
      <c r="D28" s="12">
        <v>35</v>
      </c>
      <c r="E28" s="12"/>
      <c r="F28" s="37">
        <f>D28</f>
        <v>35</v>
      </c>
      <c r="G28" s="38">
        <v>37</v>
      </c>
      <c r="H28" s="1"/>
      <c r="I28" s="9"/>
    </row>
    <row r="29" spans="2:26" ht="15" customHeight="1" x14ac:dyDescent="0.2">
      <c r="B29" s="6" t="s">
        <v>44</v>
      </c>
      <c r="C29" s="11">
        <v>21.939999999999998</v>
      </c>
      <c r="D29" s="12">
        <v>22</v>
      </c>
      <c r="E29" s="12"/>
      <c r="F29" s="37">
        <v>22</v>
      </c>
      <c r="G29" s="38">
        <v>24</v>
      </c>
      <c r="H29" s="1"/>
    </row>
    <row r="30" spans="2:26" ht="15" customHeight="1" x14ac:dyDescent="0.2">
      <c r="B30" s="6" t="s">
        <v>45</v>
      </c>
      <c r="C30" s="11">
        <v>34.99</v>
      </c>
      <c r="D30" s="12">
        <v>35</v>
      </c>
      <c r="E30" s="12"/>
      <c r="F30" s="37">
        <v>35</v>
      </c>
      <c r="G30" s="38">
        <v>37</v>
      </c>
      <c r="H30" s="1"/>
    </row>
    <row r="31" spans="2:26" ht="15" customHeight="1" x14ac:dyDescent="0.2">
      <c r="B31" s="6" t="s">
        <v>46</v>
      </c>
      <c r="C31" s="11">
        <v>20.122499999999999</v>
      </c>
      <c r="D31" s="12">
        <v>20</v>
      </c>
      <c r="E31" s="12"/>
      <c r="F31" s="37">
        <f>D31</f>
        <v>20</v>
      </c>
      <c r="G31" s="38">
        <f>F31</f>
        <v>20</v>
      </c>
      <c r="H31" s="1"/>
    </row>
    <row r="32" spans="2:26" ht="15" customHeight="1" x14ac:dyDescent="0.2">
      <c r="B32" s="6" t="s">
        <v>47</v>
      </c>
      <c r="C32" s="11">
        <v>29.565000000000001</v>
      </c>
      <c r="D32" s="12">
        <v>30</v>
      </c>
      <c r="E32" s="12"/>
      <c r="F32" s="37">
        <f>D32</f>
        <v>30</v>
      </c>
      <c r="G32" s="38">
        <f>F32</f>
        <v>30</v>
      </c>
      <c r="H32" s="1"/>
    </row>
  </sheetData>
  <sheetProtection sheet="1" objects="1" scenarios="1"/>
  <mergeCells count="3">
    <mergeCell ref="E3:H3"/>
    <mergeCell ref="K3:N3"/>
    <mergeCell ref="Q3:T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Z32"/>
  <sheetViews>
    <sheetView workbookViewId="0">
      <selection activeCell="F7" sqref="F7"/>
    </sheetView>
  </sheetViews>
  <sheetFormatPr baseColWidth="10" defaultColWidth="12.5703125" defaultRowHeight="15" customHeight="1" x14ac:dyDescent="0.2"/>
  <cols>
    <col min="1" max="1" width="9.140625" customWidth="1"/>
    <col min="2" max="2" width="36.85546875" customWidth="1"/>
    <col min="3" max="3" width="15.7109375" customWidth="1"/>
    <col min="4" max="4" width="17.42578125" customWidth="1"/>
    <col min="5" max="17" width="15.7109375" customWidth="1"/>
    <col min="18" max="18" width="18" customWidth="1"/>
    <col min="19" max="26" width="15.7109375" customWidth="1"/>
  </cols>
  <sheetData>
    <row r="3" spans="2:26" ht="26.25" customHeight="1" x14ac:dyDescent="0.2">
      <c r="B3" s="19"/>
      <c r="C3" s="20" t="s">
        <v>3</v>
      </c>
      <c r="D3" s="21">
        <v>400</v>
      </c>
      <c r="E3" s="85" t="s">
        <v>4</v>
      </c>
      <c r="F3" s="86"/>
      <c r="G3" s="86"/>
      <c r="H3" s="87"/>
      <c r="I3" s="20" t="s">
        <v>5</v>
      </c>
      <c r="J3" s="21">
        <v>1000</v>
      </c>
      <c r="K3" s="85" t="s">
        <v>6</v>
      </c>
      <c r="L3" s="86"/>
      <c r="M3" s="86"/>
      <c r="N3" s="87"/>
      <c r="O3" s="20" t="s">
        <v>5</v>
      </c>
      <c r="P3" s="22">
        <v>2000</v>
      </c>
      <c r="Q3" s="88" t="s">
        <v>7</v>
      </c>
      <c r="R3" s="89"/>
      <c r="S3" s="89"/>
      <c r="T3" s="90"/>
      <c r="U3" s="20" t="s">
        <v>8</v>
      </c>
      <c r="V3" s="21">
        <v>4000</v>
      </c>
      <c r="W3" s="20" t="s">
        <v>9</v>
      </c>
      <c r="X3" s="21">
        <v>2000</v>
      </c>
      <c r="Y3" s="20" t="s">
        <v>10</v>
      </c>
      <c r="Z3" s="21">
        <v>2001</v>
      </c>
    </row>
    <row r="4" spans="2:26" ht="12.75" customHeight="1" x14ac:dyDescent="0.2">
      <c r="B4" s="23" t="s">
        <v>48</v>
      </c>
      <c r="C4" s="24" t="s">
        <v>12</v>
      </c>
      <c r="D4" s="25">
        <v>0.42</v>
      </c>
      <c r="E4" s="26" t="s">
        <v>12</v>
      </c>
      <c r="F4" s="27">
        <v>6.9999999999999999E-4</v>
      </c>
      <c r="G4" s="27" t="s">
        <v>13</v>
      </c>
      <c r="H4" s="28">
        <v>0.13999999999999996</v>
      </c>
      <c r="I4" s="24" t="s">
        <v>12</v>
      </c>
      <c r="J4" s="25">
        <v>0.84</v>
      </c>
      <c r="K4" s="26" t="s">
        <v>12</v>
      </c>
      <c r="L4" s="27">
        <v>2.8000000000000014E-4</v>
      </c>
      <c r="M4" s="27" t="s">
        <v>13</v>
      </c>
      <c r="N4" s="28">
        <v>0.55999999999999983</v>
      </c>
      <c r="O4" s="24" t="s">
        <v>12</v>
      </c>
      <c r="P4" s="25">
        <v>1.1200000000000001</v>
      </c>
      <c r="Q4" s="29" t="s">
        <v>12</v>
      </c>
      <c r="R4" s="30">
        <v>6.9999999999999994E-5</v>
      </c>
      <c r="S4" s="31" t="s">
        <v>13</v>
      </c>
      <c r="T4" s="30">
        <v>0.98</v>
      </c>
      <c r="U4" s="26" t="s">
        <v>12</v>
      </c>
      <c r="V4" s="25">
        <v>1.26</v>
      </c>
      <c r="W4" s="24" t="s">
        <v>12</v>
      </c>
      <c r="X4" s="25">
        <v>1.26</v>
      </c>
      <c r="Y4" s="24" t="s">
        <v>14</v>
      </c>
      <c r="Z4" s="25">
        <v>1.35</v>
      </c>
    </row>
    <row r="5" spans="2:26" ht="12.7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ht="12.75" customHeight="1" x14ac:dyDescent="0.2">
      <c r="B6" s="7"/>
      <c r="C6" s="7"/>
      <c r="D6" s="7"/>
      <c r="E6" s="7"/>
      <c r="F6" s="7" t="s">
        <v>16</v>
      </c>
      <c r="G6" s="7" t="s">
        <v>17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2.75" customHeight="1" x14ac:dyDescent="0.2">
      <c r="B7" s="7" t="s">
        <v>18</v>
      </c>
      <c r="C7" s="7">
        <f>'Tarif_ACT-REG+PARENTS-ENFANTS'!B4</f>
        <v>400</v>
      </c>
      <c r="D7" s="7"/>
      <c r="E7" s="8" t="s">
        <v>19</v>
      </c>
      <c r="F7" s="36">
        <f>IF($C$7&gt;$V$3,$V$4,IF($C$7&gt;$P$3,$R$4*$C$7+$T$4,IF($C$7&gt;$J$3,$L$4*$C$7+$N$4,IF($C$7&gt;$D$3,$F$4*$C$7+$H$4,$D$4))))</f>
        <v>0.42</v>
      </c>
      <c r="G7" s="9">
        <f>IF($C$7&gt;$X$3,$Z$4,$X$4)</f>
        <v>1.26</v>
      </c>
      <c r="H7" s="3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12.7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ht="12.75" customHeight="1" x14ac:dyDescent="0.2">
      <c r="B9" s="7" t="s">
        <v>49</v>
      </c>
      <c r="C9" s="7" t="s">
        <v>21</v>
      </c>
      <c r="D9" s="7" t="s">
        <v>22</v>
      </c>
      <c r="E9" s="7"/>
      <c r="F9" s="7" t="s">
        <v>23</v>
      </c>
      <c r="G9" s="7" t="s">
        <v>24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6" ht="12.75" customHeight="1" x14ac:dyDescent="0.2">
      <c r="B10" s="23" t="s">
        <v>50</v>
      </c>
      <c r="C10" s="33">
        <v>344.24583614250469</v>
      </c>
      <c r="D10" s="34">
        <v>230</v>
      </c>
      <c r="E10" s="34"/>
      <c r="F10" s="1">
        <f t="shared" ref="F10:G10" si="0">ROUND($D10*F$7,0)</f>
        <v>97</v>
      </c>
      <c r="G10" s="1">
        <f t="shared" si="0"/>
        <v>290</v>
      </c>
      <c r="H10" s="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2.75" customHeight="1" x14ac:dyDescent="0.2">
      <c r="B11" s="23" t="s">
        <v>51</v>
      </c>
      <c r="C11" s="33">
        <v>382.96905042821891</v>
      </c>
      <c r="D11" s="34">
        <v>312</v>
      </c>
      <c r="E11" s="34"/>
      <c r="F11" s="1">
        <f t="shared" ref="F11:G11" si="1">ROUND($D11*F$7,0)</f>
        <v>131</v>
      </c>
      <c r="G11" s="1">
        <f t="shared" si="1"/>
        <v>393</v>
      </c>
      <c r="H11" s="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2.75" customHeight="1" x14ac:dyDescent="0.2">
      <c r="B12" s="35" t="s">
        <v>52</v>
      </c>
      <c r="C12" s="33">
        <v>420.65655042821891</v>
      </c>
      <c r="D12" s="34">
        <v>316</v>
      </c>
      <c r="E12" s="34"/>
      <c r="F12" s="1">
        <f t="shared" ref="F12:G12" si="2">ROUND($D12*F$7,0)</f>
        <v>133</v>
      </c>
      <c r="G12" s="1">
        <f t="shared" si="2"/>
        <v>398</v>
      </c>
      <c r="H12" s="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2.75" customHeight="1" x14ac:dyDescent="0.2">
      <c r="B13" s="23" t="s">
        <v>53</v>
      </c>
      <c r="C13" s="33">
        <v>462.18780042821891</v>
      </c>
      <c r="D13" s="34">
        <v>304</v>
      </c>
      <c r="E13" s="34"/>
      <c r="F13" s="1">
        <f t="shared" ref="F13:G13" si="3">ROUND($D13*F$7,0)</f>
        <v>128</v>
      </c>
      <c r="G13" s="1">
        <f t="shared" si="3"/>
        <v>383</v>
      </c>
      <c r="H13" s="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2.75" customHeight="1" x14ac:dyDescent="0.2">
      <c r="B14" s="23" t="s">
        <v>54</v>
      </c>
      <c r="C14" s="33">
        <v>416.2360958827644</v>
      </c>
      <c r="D14" s="34">
        <v>295</v>
      </c>
      <c r="E14" s="34"/>
      <c r="F14" s="1">
        <f t="shared" ref="F14:G14" si="4">ROUND($D14*F$7,0)</f>
        <v>124</v>
      </c>
      <c r="G14" s="1">
        <f t="shared" si="4"/>
        <v>372</v>
      </c>
      <c r="H14" s="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6" ht="12.75" customHeight="1" x14ac:dyDescent="0.2">
      <c r="B15" s="23" t="s">
        <v>55</v>
      </c>
      <c r="C15" s="33">
        <v>485.78155042821891</v>
      </c>
      <c r="D15" s="34">
        <v>340</v>
      </c>
      <c r="E15" s="34"/>
      <c r="F15" s="1">
        <f t="shared" ref="F15:G15" si="5">ROUND($D15*F$7,0)</f>
        <v>143</v>
      </c>
      <c r="G15" s="1">
        <f t="shared" si="5"/>
        <v>428</v>
      </c>
      <c r="H15" s="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2.75" customHeight="1" x14ac:dyDescent="0.2">
      <c r="B16" s="23" t="s">
        <v>56</v>
      </c>
      <c r="C16" s="33">
        <v>493.42043931710782</v>
      </c>
      <c r="D16" s="34">
        <v>363</v>
      </c>
      <c r="E16" s="34"/>
      <c r="F16" s="1">
        <f t="shared" ref="F16:G16" si="6">ROUND($D16*F$7,0)</f>
        <v>152</v>
      </c>
      <c r="G16" s="1">
        <f t="shared" si="6"/>
        <v>457</v>
      </c>
      <c r="H16" s="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8" ht="12.75" customHeight="1" x14ac:dyDescent="0.2">
      <c r="B17" s="23" t="s">
        <v>57</v>
      </c>
      <c r="C17" s="33">
        <v>490.75446471393326</v>
      </c>
      <c r="D17" s="34">
        <v>332</v>
      </c>
      <c r="E17" s="34"/>
      <c r="F17" s="1">
        <f t="shared" ref="F17:G17" si="7">ROUND($D17*F$7,0)</f>
        <v>139</v>
      </c>
      <c r="G17" s="1">
        <f t="shared" si="7"/>
        <v>418</v>
      </c>
      <c r="H17" s="1"/>
    </row>
    <row r="18" spans="2:8" ht="12.75" customHeight="1" x14ac:dyDescent="0.2">
      <c r="B18" s="23" t="s">
        <v>58</v>
      </c>
      <c r="C18" s="33">
        <v>391.16359042821898</v>
      </c>
      <c r="D18" s="34">
        <v>260</v>
      </c>
      <c r="E18" s="34"/>
      <c r="F18" s="1">
        <f t="shared" ref="F18:G18" si="8">ROUND($D18*F$7,0)</f>
        <v>109</v>
      </c>
      <c r="G18" s="1">
        <f t="shared" si="8"/>
        <v>328</v>
      </c>
      <c r="H18" s="1"/>
    </row>
    <row r="19" spans="2:8" ht="12.75" customHeight="1" x14ac:dyDescent="0.2">
      <c r="B19" s="23" t="s">
        <v>59</v>
      </c>
      <c r="C19" s="33">
        <v>342.63905042821892</v>
      </c>
      <c r="D19" s="34">
        <v>289</v>
      </c>
      <c r="E19" s="34"/>
      <c r="F19" s="1">
        <f t="shared" ref="F19:G19" si="9">ROUND($D19*F$7,0)</f>
        <v>121</v>
      </c>
      <c r="G19" s="1">
        <f t="shared" si="9"/>
        <v>364</v>
      </c>
      <c r="H19" s="1"/>
    </row>
    <row r="20" spans="2:8" ht="12.75" customHeight="1" x14ac:dyDescent="0.2">
      <c r="B20" s="35" t="s">
        <v>60</v>
      </c>
      <c r="C20" s="33">
        <v>358.29696471393322</v>
      </c>
      <c r="D20" s="34">
        <v>278</v>
      </c>
      <c r="E20" s="34"/>
      <c r="F20" s="1">
        <f t="shared" ref="F20:G20" si="10">ROUND($D20*F$7,0)</f>
        <v>117</v>
      </c>
      <c r="G20" s="1">
        <f t="shared" si="10"/>
        <v>350</v>
      </c>
      <c r="H20" s="1"/>
    </row>
    <row r="21" spans="2:8" ht="12.75" customHeight="1" x14ac:dyDescent="0.2">
      <c r="B21" s="35" t="s">
        <v>61</v>
      </c>
      <c r="C21" s="33">
        <v>442.10111292821892</v>
      </c>
      <c r="D21" s="34">
        <v>324</v>
      </c>
      <c r="E21" s="34"/>
      <c r="F21" s="1">
        <f t="shared" ref="F21:G21" si="11">ROUND($D21*F$7,0)</f>
        <v>136</v>
      </c>
      <c r="G21" s="1">
        <f t="shared" si="11"/>
        <v>408</v>
      </c>
      <c r="H21" s="1"/>
    </row>
    <row r="22" spans="2:8" ht="12.75" customHeight="1" x14ac:dyDescent="0.2">
      <c r="B22" s="35" t="s">
        <v>62</v>
      </c>
      <c r="C22" s="33">
        <v>559.75126532183594</v>
      </c>
      <c r="D22" s="34">
        <v>418</v>
      </c>
      <c r="E22" s="34"/>
      <c r="F22" s="1">
        <f t="shared" ref="F22:G22" si="12">ROUND($D22*F$7,0)</f>
        <v>176</v>
      </c>
      <c r="G22" s="1">
        <f t="shared" si="12"/>
        <v>527</v>
      </c>
      <c r="H22" s="1"/>
    </row>
    <row r="23" spans="2:8" ht="12.75" customHeight="1" x14ac:dyDescent="0.2">
      <c r="B23" s="35" t="s">
        <v>63</v>
      </c>
      <c r="C23" s="33">
        <v>262.88012185679037</v>
      </c>
      <c r="D23" s="34">
        <v>237</v>
      </c>
      <c r="E23" s="34"/>
      <c r="F23" s="1">
        <f t="shared" ref="F23:G23" si="13">ROUND($D23*F$7,0)</f>
        <v>100</v>
      </c>
      <c r="G23" s="1">
        <f t="shared" si="13"/>
        <v>299</v>
      </c>
      <c r="H23" s="1"/>
    </row>
    <row r="24" spans="2:8" ht="12.75" customHeight="1" x14ac:dyDescent="0.2">
      <c r="B24" s="35" t="s">
        <v>64</v>
      </c>
      <c r="C24" s="33">
        <v>533.69455042821892</v>
      </c>
      <c r="D24" s="34">
        <v>534</v>
      </c>
      <c r="E24" s="34"/>
      <c r="F24" s="1">
        <f t="shared" ref="F24:G24" si="14">ROUND($D24*F$7,0)</f>
        <v>224</v>
      </c>
      <c r="G24" s="1">
        <f t="shared" si="14"/>
        <v>673</v>
      </c>
      <c r="H24" s="1"/>
    </row>
    <row r="25" spans="2:8" ht="12.75" customHeight="1" x14ac:dyDescent="0.2">
      <c r="B25" s="23" t="s">
        <v>65</v>
      </c>
      <c r="C25" s="33">
        <v>291.57655042821892</v>
      </c>
      <c r="D25" s="34">
        <v>235</v>
      </c>
      <c r="E25" s="34"/>
      <c r="F25" s="1">
        <f t="shared" ref="F25:G25" si="15">ROUND($D25*F$7,0)</f>
        <v>99</v>
      </c>
      <c r="G25" s="1">
        <f t="shared" si="15"/>
        <v>296</v>
      </c>
      <c r="H25" s="1"/>
    </row>
    <row r="26" spans="2:8" ht="12.75" customHeight="1" x14ac:dyDescent="0.2">
      <c r="B26" s="23" t="s">
        <v>66</v>
      </c>
      <c r="C26" s="33">
        <v>368.99321709488561</v>
      </c>
      <c r="D26" s="34">
        <v>280</v>
      </c>
      <c r="E26" s="34"/>
      <c r="F26" s="1">
        <f t="shared" ref="F26:G26" si="16">ROUND($D26*F$7,0)</f>
        <v>118</v>
      </c>
      <c r="G26" s="1">
        <f t="shared" si="16"/>
        <v>353</v>
      </c>
      <c r="H26" s="1"/>
    </row>
    <row r="27" spans="2:8" ht="12.75" customHeight="1" x14ac:dyDescent="0.2">
      <c r="B27" s="23" t="s">
        <v>67</v>
      </c>
      <c r="C27" s="33">
        <v>493.31280042821891</v>
      </c>
      <c r="D27" s="34">
        <v>364</v>
      </c>
      <c r="E27" s="34"/>
      <c r="F27" s="1">
        <f t="shared" ref="F27:G27" si="17">ROUND($D27*F$7,0)</f>
        <v>153</v>
      </c>
      <c r="G27" s="1">
        <f t="shared" si="17"/>
        <v>459</v>
      </c>
      <c r="H27" s="1"/>
    </row>
    <row r="28" spans="2:8" ht="12.75" customHeight="1" x14ac:dyDescent="0.2">
      <c r="B28" s="23" t="s">
        <v>68</v>
      </c>
      <c r="C28" s="33">
        <v>406.13155042821893</v>
      </c>
      <c r="D28" s="34">
        <v>291</v>
      </c>
      <c r="E28" s="34"/>
      <c r="F28" s="1">
        <f t="shared" ref="F28:G28" si="18">ROUND($D28*F$7,0)</f>
        <v>122</v>
      </c>
      <c r="G28" s="1">
        <f t="shared" si="18"/>
        <v>367</v>
      </c>
      <c r="H28" s="1"/>
    </row>
    <row r="29" spans="2:8" ht="12.75" customHeight="1" x14ac:dyDescent="0.2">
      <c r="B29" s="23" t="s">
        <v>69</v>
      </c>
      <c r="C29" s="33">
        <v>406.13155042821893</v>
      </c>
      <c r="D29" s="34">
        <v>342</v>
      </c>
      <c r="E29" s="34"/>
      <c r="F29" s="1">
        <f t="shared" ref="F29:G29" si="19">ROUND($D29*F$7,0)</f>
        <v>144</v>
      </c>
      <c r="G29" s="1">
        <f t="shared" si="19"/>
        <v>431</v>
      </c>
      <c r="H29" s="1"/>
    </row>
    <row r="30" spans="2:8" ht="12.75" customHeight="1" x14ac:dyDescent="0.2">
      <c r="B30" s="23" t="s">
        <v>70</v>
      </c>
      <c r="C30" s="33">
        <v>401.20155042821892</v>
      </c>
      <c r="D30" s="34">
        <v>314</v>
      </c>
      <c r="E30" s="34"/>
      <c r="F30" s="1">
        <f t="shared" ref="F30:G30" si="20">ROUND($D30*F$7,0)</f>
        <v>132</v>
      </c>
      <c r="G30" s="1">
        <f t="shared" si="20"/>
        <v>396</v>
      </c>
      <c r="H30" s="1"/>
    </row>
    <row r="31" spans="2:8" ht="12.75" customHeight="1" x14ac:dyDescent="0.2">
      <c r="B31" s="23" t="s">
        <v>39</v>
      </c>
      <c r="C31" s="33">
        <v>317.6615504282189</v>
      </c>
      <c r="D31" s="34">
        <v>227</v>
      </c>
      <c r="E31" s="34"/>
      <c r="F31" s="1">
        <f t="shared" ref="F31:G31" si="21">ROUND($D31*F$7,0)</f>
        <v>95</v>
      </c>
      <c r="G31" s="1">
        <f t="shared" si="21"/>
        <v>286</v>
      </c>
      <c r="H31" s="1"/>
    </row>
    <row r="32" spans="2:8" ht="15" customHeight="1" x14ac:dyDescent="0.2">
      <c r="B32" s="23" t="s">
        <v>71</v>
      </c>
      <c r="C32" s="33">
        <v>416.03455042821895</v>
      </c>
      <c r="D32" s="34">
        <v>263</v>
      </c>
      <c r="E32" s="34"/>
      <c r="F32" s="1">
        <f t="shared" ref="F32:G32" si="22">ROUND($D32*F$7,0)</f>
        <v>110</v>
      </c>
      <c r="G32" s="1">
        <f t="shared" si="22"/>
        <v>331</v>
      </c>
      <c r="H32" s="1"/>
    </row>
  </sheetData>
  <sheetProtection sheet="1" objects="1" scenarios="1"/>
  <mergeCells count="3">
    <mergeCell ref="E3:H3"/>
    <mergeCell ref="K3:N3"/>
    <mergeCell ref="Q3:T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Tarif_ACT-REG+PARENTS-ENFANTS</vt:lpstr>
      <vt:lpstr>Act régul Adultes - Calculs</vt:lpstr>
      <vt:lpstr>Act régul Enf Jeunes - Calculs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Gabaston-Beaumont</cp:lastModifiedBy>
  <dcterms:created xsi:type="dcterms:W3CDTF">2023-02-01T20:19:50Z</dcterms:created>
  <dcterms:modified xsi:type="dcterms:W3CDTF">2025-06-30T04:26:56Z</dcterms:modified>
</cp:coreProperties>
</file>