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rif_ACT-REG+PARENTS-ENFANTS" sheetId="1" r:id="rId4"/>
    <sheet state="hidden" name="Act régul Adultes - Calculs" sheetId="2" r:id="rId5"/>
    <sheet state="hidden" name="Act régul Enf Jeunes - Calculs" sheetId="3" r:id="rId6"/>
    <sheet state="hidden" name="Act régul Parents Enf - Calc" sheetId="4" r:id="rId7"/>
  </sheets>
  <definedNames/>
  <calcPr/>
  <extLst>
    <ext uri="GoogleSheetsCustomDataVersion2">
      <go:sheetsCustomData xmlns:go="http://customooxmlschemas.google.com/" r:id="rId8" roundtripDataChecksum="+eJnJKQ6DomwW531ANTkS3468n9/SKYxv9by1nGKNPM="/>
    </ext>
  </extLst>
</workbook>
</file>

<file path=xl/sharedStrings.xml><?xml version="1.0" encoding="utf-8"?>
<sst xmlns="http://schemas.openxmlformats.org/spreadsheetml/2006/main" count="202" uniqueCount="95">
  <si>
    <t xml:space="preserve">Tarifs pour QF = </t>
  </si>
  <si>
    <t>* hors valorisation locaux et fluides par la mairie</t>
  </si>
  <si>
    <t xml:space="preserve">Pour les Meylanais, le tarif est dépendant du QF exact pour un QF entre 400 et 4000. 
Pour les extérieurs, 2 tarifs différents selon le QF (&lt;=2000 ou &gt;=2001).
</t>
  </si>
  <si>
    <t>Pour les Meylanais, le tarif est dépendant du QF exact pour un QF entre 400 et 4000.
Pour les extérieurs, 2 tarifs différents selon le QF (&lt;=2000 ou &gt;=2001).
Pour les enfants Meylanais de 3 à 11 ans, pensez à demander votre pass Sport &amp; Culture d'une valeur de 50€ ou de 100€ auprès de la mairie de Meylan.
Pour tous les collégiens, la carte Tatoo est utilisable.</t>
  </si>
  <si>
    <t>Pour les Meylanais, le tarif est dépendant du QF exact pour un QF entre 400 et 4000. 
Pour les extérieurs, 2 tarifs différents selon le QF (&lt;=2000 ou &gt;=2001).</t>
  </si>
  <si>
    <t>Tarifs des activités régulières Adultes selon QF (Quotient familial)</t>
  </si>
  <si>
    <t>Cout complet (*)</t>
  </si>
  <si>
    <t>Tarif de référence</t>
  </si>
  <si>
    <t>Tarif MEYLANAIS</t>
  </si>
  <si>
    <t>Tarif EXTERIEUR</t>
  </si>
  <si>
    <t>Tarifs des activités régulières Enfants-Jeunes selon QF (Quotient familial)</t>
  </si>
  <si>
    <t>Tarif  MEYLANAIS</t>
  </si>
  <si>
    <t>Tarif  MEYLANAIS, 50€ déduit</t>
  </si>
  <si>
    <t>Tarif  MEYLANAIS, 100€ déduit</t>
  </si>
  <si>
    <t>Tarif  EXTERIEUR</t>
  </si>
  <si>
    <t>Tarifs des activités Parents-Enfants selon QF (Quotient familial)</t>
  </si>
  <si>
    <t>CYCLE 3 SEANCES</t>
  </si>
  <si>
    <t>Tarif fixé au 20/07/2025</t>
  </si>
  <si>
    <t>SORTIES ET WE - Tarifs à venir</t>
  </si>
  <si>
    <t>Non utilisable</t>
  </si>
  <si>
    <t xml:space="preserve">QF &lt; </t>
  </si>
  <si>
    <t>QF compris entre 400 et 1000</t>
  </si>
  <si>
    <t xml:space="preserve">QF = </t>
  </si>
  <si>
    <t>QF compris entre 1000 et 2000</t>
  </si>
  <si>
    <t>QF compris entre 2000 et 4000</t>
  </si>
  <si>
    <t>QF =</t>
  </si>
  <si>
    <t>EXT QF&lt;=</t>
  </si>
  <si>
    <t xml:space="preserve">EXT QF &gt;=  </t>
  </si>
  <si>
    <t>Taux Activités régulières Adultes</t>
  </si>
  <si>
    <t xml:space="preserve">Taux = </t>
  </si>
  <si>
    <t xml:space="preserve">* QF + </t>
  </si>
  <si>
    <t xml:space="preserve">Tarif = </t>
  </si>
  <si>
    <t>Taux Activités régulières Adultes Théâtre</t>
  </si>
  <si>
    <t>Meylan</t>
  </si>
  <si>
    <t>Ext</t>
  </si>
  <si>
    <t>QF choisi</t>
  </si>
  <si>
    <t>Taux pour QF choisi</t>
  </si>
  <si>
    <t>Activité régulière Adultes</t>
  </si>
  <si>
    <t>Coût complet</t>
  </si>
  <si>
    <t>Tarif Meyan</t>
  </si>
  <si>
    <t>Tarif Ext</t>
  </si>
  <si>
    <t>DANSE AFRICAINE</t>
  </si>
  <si>
    <t>DANSE JAZZ</t>
  </si>
  <si>
    <t>GYMNASTIQUE CROSS TRAINING</t>
  </si>
  <si>
    <t>GYMNASTIQUE DOUCE</t>
  </si>
  <si>
    <t>GYMNASTIQUE ENTRETIEN</t>
  </si>
  <si>
    <t>GYMNASTIQUE STRETCHING</t>
  </si>
  <si>
    <t>GYMNASTIQUE TONIC / FITNESS</t>
  </si>
  <si>
    <t>PEINTURE ADULTE</t>
  </si>
  <si>
    <t>PILATES</t>
  </si>
  <si>
    <t>QI GONG 1h</t>
  </si>
  <si>
    <t>SOPHROLOGIE/QI GONG</t>
  </si>
  <si>
    <t>VOIX ET FELDENKRAIS 9 séances</t>
  </si>
  <si>
    <t>YOGA</t>
  </si>
  <si>
    <t>CHANT EN ANGLAIS</t>
  </si>
  <si>
    <t>PERCUSSIONS AFRICAINES</t>
  </si>
  <si>
    <t>PILATES MIDI 2</t>
  </si>
  <si>
    <t>YOGA DYNAMIQUE MIDI 2</t>
  </si>
  <si>
    <t>THEATRE</t>
  </si>
  <si>
    <t>RANDO</t>
  </si>
  <si>
    <t>RANDO BIEN ÊTRE</t>
  </si>
  <si>
    <t>VOLLEY</t>
  </si>
  <si>
    <t>STAGES FORME</t>
  </si>
  <si>
    <t>STAGES YOGA</t>
  </si>
  <si>
    <t>Taux Activités régulières Enfants-Jeunes</t>
  </si>
  <si>
    <t>Activité régulière Enfants - Jeunes</t>
  </si>
  <si>
    <t>ANGLAIS</t>
  </si>
  <si>
    <t>ARTS PLASTIQUES 1H</t>
  </si>
  <si>
    <t>ARTS PLASTIQUES 1H30</t>
  </si>
  <si>
    <t>BD MANGA</t>
  </si>
  <si>
    <t>CIRQUE 1H</t>
  </si>
  <si>
    <t>CIRQUE 1H30</t>
  </si>
  <si>
    <t>CLUB SCIENCE</t>
  </si>
  <si>
    <t>DANSE CLASSIQUE  1H15</t>
  </si>
  <si>
    <t>DANSE EVEIL ET INITIATION</t>
  </si>
  <si>
    <t>DANSE HIP HOP</t>
  </si>
  <si>
    <t>DANSE MODERNE JAZZ 1H</t>
  </si>
  <si>
    <t>DANSE MODERNE JAZZ 1H15</t>
  </si>
  <si>
    <t>ESCALADE</t>
  </si>
  <si>
    <t>GYMNASTIQUE LUDIQUE</t>
  </si>
  <si>
    <t>PONEY</t>
  </si>
  <si>
    <t>STREET JAZZ 1H</t>
  </si>
  <si>
    <t>STREET JAZZ 1H15</t>
  </si>
  <si>
    <t>TERRE &amp; MODELAGE</t>
  </si>
  <si>
    <t>THEATRE ARTS MELES</t>
  </si>
  <si>
    <t>THEATRE ARTS MELES ADO</t>
  </si>
  <si>
    <t>TIR A L'ARC</t>
  </si>
  <si>
    <t>SKI MERCREDIS</t>
  </si>
  <si>
    <t>Taux Activités Parents-Enfants Ateliers</t>
  </si>
  <si>
    <t>Taux Activités Parents-Enfants Sorties/WE</t>
  </si>
  <si>
    <t>Formule 1 ou 2</t>
  </si>
  <si>
    <t>Tarif Meylan</t>
  </si>
  <si>
    <t>RELAXATION</t>
  </si>
  <si>
    <t>CIRQUE</t>
  </si>
  <si>
    <t>ARTS PLASTIQUES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</si>
</sst>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00000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0.0"/>
      <color rgb="FFFF0000"/>
      <name val="Arial"/>
    </font>
    <font>
      <b/>
      <sz val="10.0"/>
      <color theme="1"/>
      <name val="Arial"/>
    </font>
    <font/>
    <font>
      <sz val="10.0"/>
      <color rgb="FFFF0000"/>
      <name val="Arial"/>
    </font>
    <font>
      <sz val="10.0"/>
      <color theme="1"/>
      <name val="Arial"/>
    </font>
    <font>
      <b/>
      <sz val="11.0"/>
      <color rgb="FF444444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CCCCFF"/>
        <bgColor rgb="FFCCCC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4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vertical="center"/>
    </xf>
    <xf quotePrefix="1" borderId="0" fillId="0" fontId="2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horizontal="center" vertical="center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0" fontId="4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0" fontId="2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shrinkToFit="0" vertical="center" wrapText="1"/>
    </xf>
    <xf borderId="14" fillId="3" fontId="1" numFmtId="0" xfId="0" applyAlignment="1" applyBorder="1" applyFill="1" applyFont="1">
      <alignment horizontal="center" shrinkToFit="0" vertical="center" wrapText="1"/>
    </xf>
    <xf borderId="1" fillId="3" fontId="1" numFmtId="1" xfId="0" applyAlignment="1" applyBorder="1" applyFont="1" applyNumberFormat="1">
      <alignment horizontal="center" vertical="center"/>
    </xf>
    <xf borderId="15" fillId="3" fontId="1" numFmtId="1" xfId="0" applyAlignment="1" applyBorder="1" applyFont="1" applyNumberFormat="1">
      <alignment horizontal="center" vertical="center"/>
    </xf>
    <xf borderId="1" fillId="3" fontId="1" numFmtId="2" xfId="0" applyAlignment="1" applyBorder="1" applyFont="1" applyNumberFormat="1">
      <alignment horizontal="center" shrinkToFit="0" vertical="center" wrapText="1"/>
    </xf>
    <xf borderId="16" fillId="4" fontId="6" numFmtId="0" xfId="0" applyAlignment="1" applyBorder="1" applyFill="1" applyFont="1">
      <alignment horizontal="center"/>
    </xf>
    <xf borderId="17" fillId="0" fontId="5" numFmtId="0" xfId="0" applyBorder="1" applyFont="1"/>
    <xf borderId="18" fillId="0" fontId="5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" fillId="0" fontId="1" numFmtId="1" xfId="0" applyAlignment="1" applyBorder="1" applyFont="1" applyNumberFormat="1">
      <alignment horizontal="center" vertical="center"/>
    </xf>
    <xf borderId="15" fillId="0" fontId="1" numFmtId="1" xfId="0" applyAlignment="1" applyBorder="1" applyFont="1" applyNumberFormat="1">
      <alignment horizontal="center" vertical="center"/>
    </xf>
    <xf borderId="1" fillId="0" fontId="1" numFmtId="2" xfId="0" applyAlignment="1" applyBorder="1" applyFont="1" applyNumberFormat="1">
      <alignment horizontal="center" shrinkToFit="0" vertical="center" wrapText="1"/>
    </xf>
    <xf borderId="19" fillId="3" fontId="1" numFmtId="0" xfId="0" applyAlignment="1" applyBorder="1" applyFont="1">
      <alignment horizontal="center" shrinkToFit="0" vertical="center" wrapText="1"/>
    </xf>
    <xf borderId="20" fillId="3" fontId="1" numFmtId="1" xfId="0" applyAlignment="1" applyBorder="1" applyFont="1" applyNumberFormat="1">
      <alignment horizontal="center" vertical="center"/>
    </xf>
    <xf borderId="21" fillId="3" fontId="1" numFmtId="1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vertical="center"/>
    </xf>
    <xf borderId="22" fillId="3" fontId="1" numFmtId="0" xfId="0" applyAlignment="1" applyBorder="1" applyFont="1">
      <alignment horizontal="center" shrinkToFit="0" vertical="center" wrapText="1"/>
    </xf>
    <xf borderId="23" fillId="3" fontId="1" numFmtId="1" xfId="0" applyAlignment="1" applyBorder="1" applyFont="1" applyNumberFormat="1">
      <alignment horizontal="center" vertical="center"/>
    </xf>
    <xf borderId="24" fillId="3" fontId="1" numFmtId="1" xfId="0" applyAlignment="1" applyBorder="1" applyFont="1" applyNumberFormat="1">
      <alignment horizontal="center" vertical="center"/>
    </xf>
    <xf borderId="23" fillId="3" fontId="1" numFmtId="2" xfId="0" applyAlignment="1" applyBorder="1" applyFont="1" applyNumberFormat="1">
      <alignment horizontal="center" shrinkToFit="0" vertical="center" wrapText="1"/>
    </xf>
    <xf borderId="25" fillId="0" fontId="1" numFmtId="0" xfId="0" applyAlignment="1" applyBorder="1" applyFont="1">
      <alignment horizontal="center" shrinkToFit="0" vertical="center" wrapText="1"/>
    </xf>
    <xf borderId="25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26" fillId="0" fontId="5" numFmtId="0" xfId="0" applyBorder="1" applyFont="1"/>
    <xf borderId="26" fillId="0" fontId="1" numFmtId="0" xfId="0" applyAlignment="1" applyBorder="1" applyFont="1">
      <alignment horizontal="center" vertical="center"/>
    </xf>
    <xf borderId="27" fillId="5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8" numFmtId="0" xfId="0" applyAlignment="1" applyFont="1">
      <alignment horizontal="center" vertical="center"/>
    </xf>
    <xf borderId="28" fillId="0" fontId="1" numFmtId="0" xfId="0" applyAlignment="1" applyBorder="1" applyFont="1">
      <alignment horizontal="center" vertical="center"/>
    </xf>
    <xf borderId="1" fillId="0" fontId="2" numFmtId="1" xfId="0" applyAlignment="1" applyBorder="1" applyFont="1" applyNumberFormat="1">
      <alignment horizontal="center" vertical="center"/>
    </xf>
    <xf borderId="1" fillId="6" fontId="2" numFmtId="0" xfId="0" applyAlignment="1" applyBorder="1" applyFill="1" applyFont="1">
      <alignment horizontal="center" vertical="center"/>
    </xf>
    <xf borderId="26" fillId="0" fontId="1" numFmtId="1" xfId="0" applyAlignment="1" applyBorder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  <xf borderId="29" fillId="5" fontId="1" numFmtId="0" xfId="0" applyAlignment="1" applyBorder="1" applyFont="1">
      <alignment horizontal="center" vertical="center"/>
    </xf>
    <xf borderId="30" fillId="0" fontId="1" numFmtId="1" xfId="0" applyAlignment="1" applyBorder="1" applyFont="1" applyNumberFormat="1">
      <alignment horizontal="center" vertical="center"/>
    </xf>
    <xf borderId="28" fillId="0" fontId="1" numFmtId="1" xfId="0" applyAlignment="1" applyBorder="1" applyFont="1" applyNumberFormat="1">
      <alignment horizontal="center" vertical="center"/>
    </xf>
    <xf borderId="31" fillId="5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32" fillId="0" fontId="1" numFmtId="0" xfId="0" applyAlignment="1" applyBorder="1" applyFont="1">
      <alignment horizontal="center" vertical="center"/>
    </xf>
    <xf borderId="33" fillId="0" fontId="1" numFmtId="0" xfId="0" applyAlignment="1" applyBorder="1" applyFont="1">
      <alignment horizontal="center" vertical="center"/>
    </xf>
    <xf borderId="34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1" fillId="5" fontId="1" numFmtId="0" xfId="0" applyAlignment="1" applyBorder="1" applyFont="1">
      <alignment horizontal="center" vertical="center"/>
    </xf>
    <xf borderId="35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vertical="center"/>
    </xf>
    <xf borderId="37" fillId="0" fontId="1" numFmtId="0" xfId="0" applyAlignment="1" applyBorder="1" applyFont="1">
      <alignment horizontal="center" vertical="center"/>
    </xf>
    <xf borderId="38" fillId="0" fontId="1" numFmtId="0" xfId="0" applyAlignment="1" applyBorder="1" applyFont="1">
      <alignment horizontal="center" vertical="center"/>
    </xf>
    <xf borderId="39" fillId="0" fontId="1" numFmtId="0" xfId="0" applyAlignment="1" applyBorder="1" applyFont="1">
      <alignment horizontal="center" vertical="center"/>
    </xf>
    <xf borderId="40" fillId="0" fontId="1" numFmtId="0" xfId="0" applyAlignment="1" applyBorder="1" applyFont="1">
      <alignment horizontal="center" vertical="center"/>
    </xf>
    <xf borderId="1" fillId="0" fontId="1" numFmtId="16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27" fillId="6" fontId="2" numFmtId="1" xfId="0" applyAlignment="1" applyBorder="1" applyFont="1" applyNumberFormat="1">
      <alignment horizontal="center" vertical="center"/>
    </xf>
    <xf borderId="27" fillId="6" fontId="2" numFmtId="0" xfId="0" applyAlignment="1" applyBorder="1" applyFont="1">
      <alignment horizontal="center" vertical="center"/>
    </xf>
    <xf borderId="1" fillId="5" fontId="7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38" fillId="0" fontId="1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42.0"/>
    <col customWidth="1" min="3" max="4" width="15.25"/>
    <col customWidth="1" min="5" max="6" width="14.75"/>
    <col customWidth="1" min="7" max="7" width="14.38"/>
    <col customWidth="1" min="8" max="8" width="32.38"/>
    <col customWidth="1" min="9" max="10" width="12.75"/>
    <col customWidth="1" min="11" max="14" width="14.88"/>
    <col customWidth="1" min="15" max="15" width="19.25"/>
    <col customWidth="1" min="16" max="16" width="37.88"/>
    <col customWidth="1" min="17" max="17" width="12.75"/>
    <col customWidth="1" min="18" max="19" width="15.0"/>
    <col customWidth="1" min="20" max="20" width="25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12.75" customHeight="1">
      <c r="A3" s="1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24.0" customHeight="1">
      <c r="A4" s="1"/>
      <c r="B4" s="4">
        <v>1000.0</v>
      </c>
      <c r="C4" s="5" t="s">
        <v>1</v>
      </c>
      <c r="D4" s="6"/>
      <c r="E4" s="6"/>
      <c r="F4" s="7"/>
      <c r="G4" s="7"/>
      <c r="H4" s="7"/>
      <c r="I4" s="5" t="s">
        <v>1</v>
      </c>
      <c r="J4" s="7"/>
      <c r="K4" s="7"/>
      <c r="L4" s="7"/>
      <c r="M4" s="7"/>
      <c r="N4" s="7"/>
      <c r="O4" s="8"/>
      <c r="P4" s="8"/>
      <c r="Q4" s="3"/>
      <c r="R4" s="3"/>
      <c r="S4" s="3"/>
      <c r="T4" s="9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2.7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ht="72.0" customHeight="1">
      <c r="A6" s="1"/>
      <c r="B6" s="10" t="s">
        <v>2</v>
      </c>
      <c r="C6" s="11"/>
      <c r="D6" s="11"/>
      <c r="E6" s="11"/>
      <c r="F6" s="12"/>
      <c r="G6" s="3"/>
      <c r="H6" s="13" t="s">
        <v>3</v>
      </c>
      <c r="I6" s="14"/>
      <c r="J6" s="14"/>
      <c r="K6" s="14"/>
      <c r="L6" s="14"/>
      <c r="M6" s="14"/>
      <c r="N6" s="15"/>
      <c r="O6" s="3"/>
      <c r="P6" s="10" t="s">
        <v>4</v>
      </c>
      <c r="Q6" s="11"/>
      <c r="R6" s="11"/>
      <c r="S6" s="12"/>
      <c r="T6" s="3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56.25" customHeight="1">
      <c r="A7" s="1"/>
      <c r="B7" s="16" t="s">
        <v>5</v>
      </c>
      <c r="C7" s="17" t="s">
        <v>6</v>
      </c>
      <c r="D7" s="17" t="s">
        <v>7</v>
      </c>
      <c r="E7" s="17" t="s">
        <v>8</v>
      </c>
      <c r="F7" s="18" t="s">
        <v>9</v>
      </c>
      <c r="G7" s="3"/>
      <c r="H7" s="19" t="s">
        <v>10</v>
      </c>
      <c r="I7" s="20" t="s">
        <v>6</v>
      </c>
      <c r="J7" s="20" t="s">
        <v>7</v>
      </c>
      <c r="K7" s="20" t="s">
        <v>11</v>
      </c>
      <c r="L7" s="20" t="s">
        <v>12</v>
      </c>
      <c r="M7" s="20" t="s">
        <v>13</v>
      </c>
      <c r="N7" s="21" t="s">
        <v>14</v>
      </c>
      <c r="O7" s="3"/>
      <c r="P7" s="16" t="s">
        <v>15</v>
      </c>
      <c r="Q7" s="20" t="s">
        <v>7</v>
      </c>
      <c r="R7" s="20" t="s">
        <v>11</v>
      </c>
      <c r="S7" s="18" t="s">
        <v>9</v>
      </c>
      <c r="T7" s="3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12.75" customHeight="1">
      <c r="A8" s="1"/>
      <c r="B8" s="22" t="str">
        <f>'Act régul Adultes - Calculs'!B10</f>
        <v>DANSE AFRICAINE</v>
      </c>
      <c r="C8" s="23">
        <f>'Act régul Adultes - Calculs'!C10</f>
        <v>455.7377528</v>
      </c>
      <c r="D8" s="23">
        <f>'Act régul Adultes - Calculs'!D10</f>
        <v>391</v>
      </c>
      <c r="E8" s="23">
        <f>'Act régul Adultes - Calculs'!F10</f>
        <v>328</v>
      </c>
      <c r="F8" s="24">
        <f>'Act régul Adultes - Calculs'!G10</f>
        <v>430</v>
      </c>
      <c r="G8" s="3"/>
      <c r="H8" s="22" t="str">
        <f>'Act régul Enf Jeunes - Calculs'!B10</f>
        <v>ANGLAIS</v>
      </c>
      <c r="I8" s="23">
        <f>'Act régul Enf Jeunes - Calculs'!C10</f>
        <v>344.2458361</v>
      </c>
      <c r="J8" s="23">
        <f>'Act régul Enf Jeunes - Calculs'!D10</f>
        <v>230</v>
      </c>
      <c r="K8" s="23">
        <f>'Act régul Enf Jeunes - Calculs'!F10</f>
        <v>193</v>
      </c>
      <c r="L8" s="25">
        <f t="shared" ref="L8:L26" si="1">$K8-50</f>
        <v>143</v>
      </c>
      <c r="M8" s="25">
        <f t="shared" ref="M8:M26" si="2">IF($K8-100&lt;0,"Non utilisable",$K8-100)</f>
        <v>93</v>
      </c>
      <c r="N8" s="24">
        <f>'Act régul Enf Jeunes - Calculs'!G10</f>
        <v>290</v>
      </c>
      <c r="O8" s="3"/>
      <c r="P8" s="26" t="s">
        <v>16</v>
      </c>
      <c r="Q8" s="27"/>
      <c r="R8" s="27"/>
      <c r="S8" s="28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2.75" customHeight="1">
      <c r="A9" s="1"/>
      <c r="B9" s="29" t="str">
        <f>'Act régul Adultes - Calculs'!B11</f>
        <v>DANSE JAZZ</v>
      </c>
      <c r="C9" s="30">
        <f>'Act régul Adultes - Calculs'!C11</f>
        <v>428.7172278</v>
      </c>
      <c r="D9" s="30">
        <f>'Act régul Adultes - Calculs'!D11</f>
        <v>421</v>
      </c>
      <c r="E9" s="30">
        <f>'Act régul Adultes - Calculs'!F11</f>
        <v>354</v>
      </c>
      <c r="F9" s="31">
        <f>'Act régul Adultes - Calculs'!G11</f>
        <v>463</v>
      </c>
      <c r="G9" s="3"/>
      <c r="H9" s="29" t="str">
        <f>'Act régul Enf Jeunes - Calculs'!B11</f>
        <v>ARTS PLASTIQUES 1H</v>
      </c>
      <c r="I9" s="30">
        <f>'Act régul Enf Jeunes - Calculs'!C11</f>
        <v>382.9690504</v>
      </c>
      <c r="J9" s="30">
        <f>'Act régul Enf Jeunes - Calculs'!D11</f>
        <v>312</v>
      </c>
      <c r="K9" s="30">
        <f>'Act régul Enf Jeunes - Calculs'!F11</f>
        <v>262</v>
      </c>
      <c r="L9" s="32">
        <f t="shared" si="1"/>
        <v>212</v>
      </c>
      <c r="M9" s="32">
        <f t="shared" si="2"/>
        <v>162</v>
      </c>
      <c r="N9" s="31">
        <f>'Act régul Enf Jeunes - Calculs'!G11</f>
        <v>393</v>
      </c>
      <c r="O9" s="3"/>
      <c r="P9" s="33" t="str">
        <f>'Act régul Parents Enf - Calc'!B11</f>
        <v>RELAXATION</v>
      </c>
      <c r="Q9" s="34">
        <f>'Act régul Parents Enf - Calc'!D11</f>
        <v>28</v>
      </c>
      <c r="R9" s="34">
        <f>'Act régul Parents Enf - Calc'!G11</f>
        <v>24</v>
      </c>
      <c r="S9" s="35">
        <f>'Act régul Parents Enf - Calc'!H11</f>
        <v>31</v>
      </c>
      <c r="T9" s="36" t="s">
        <v>17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12.75" customHeight="1">
      <c r="A10" s="1"/>
      <c r="B10" s="22" t="str">
        <f>'Act régul Adultes - Calculs'!B12</f>
        <v>GYMNASTIQUE CROSS TRAINING</v>
      </c>
      <c r="C10" s="23">
        <f>'Act régul Adultes - Calculs'!C12</f>
        <v>228.9077528</v>
      </c>
      <c r="D10" s="23">
        <f>'Act régul Adultes - Calculs'!D12</f>
        <v>239</v>
      </c>
      <c r="E10" s="23">
        <f>'Act régul Adultes - Calculs'!F12</f>
        <v>201</v>
      </c>
      <c r="F10" s="24">
        <f>'Act régul Adultes - Calculs'!G12</f>
        <v>263</v>
      </c>
      <c r="G10" s="3"/>
      <c r="H10" s="22" t="str">
        <f>'Act régul Enf Jeunes - Calculs'!B12</f>
        <v>ARTS PLASTIQUES 1H30</v>
      </c>
      <c r="I10" s="23">
        <f>'Act régul Enf Jeunes - Calculs'!C12</f>
        <v>420.6565504</v>
      </c>
      <c r="J10" s="23">
        <f>'Act régul Enf Jeunes - Calculs'!D12</f>
        <v>316</v>
      </c>
      <c r="K10" s="23">
        <f>'Act régul Enf Jeunes - Calculs'!F12</f>
        <v>265</v>
      </c>
      <c r="L10" s="25">
        <f t="shared" si="1"/>
        <v>215</v>
      </c>
      <c r="M10" s="25">
        <f t="shared" si="2"/>
        <v>165</v>
      </c>
      <c r="N10" s="24">
        <f>'Act régul Enf Jeunes - Calculs'!G12</f>
        <v>398</v>
      </c>
      <c r="O10" s="3"/>
      <c r="P10" s="29" t="str">
        <f>'Act régul Parents Enf - Calc'!B12</f>
        <v>CIRQUE</v>
      </c>
      <c r="Q10" s="30">
        <f>'Act régul Parents Enf - Calc'!D12</f>
        <v>31</v>
      </c>
      <c r="R10" s="30">
        <f>'Act régul Parents Enf - Calc'!G12</f>
        <v>26</v>
      </c>
      <c r="S10" s="31">
        <f>'Act régul Parents Enf - Calc'!H12</f>
        <v>34</v>
      </c>
      <c r="T10" s="36" t="s">
        <v>17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12.75" customHeight="1">
      <c r="A11" s="1"/>
      <c r="B11" s="29" t="str">
        <f>'Act régul Adultes - Calculs'!B13</f>
        <v>GYMNASTIQUE DOUCE</v>
      </c>
      <c r="C11" s="30">
        <f>'Act régul Adultes - Calculs'!C13</f>
        <v>285.2377528</v>
      </c>
      <c r="D11" s="30">
        <f>'Act régul Adultes - Calculs'!D13</f>
        <v>294</v>
      </c>
      <c r="E11" s="30">
        <f>'Act régul Adultes - Calculs'!F13</f>
        <v>247</v>
      </c>
      <c r="F11" s="31">
        <f>'Act régul Adultes - Calculs'!G13</f>
        <v>323</v>
      </c>
      <c r="G11" s="3"/>
      <c r="H11" s="29" t="str">
        <f>'Act régul Enf Jeunes - Calculs'!B13</f>
        <v>BD MANGA</v>
      </c>
      <c r="I11" s="30">
        <f>'Act régul Enf Jeunes - Calculs'!C13</f>
        <v>462.1878004</v>
      </c>
      <c r="J11" s="30">
        <f>'Act régul Enf Jeunes - Calculs'!D13</f>
        <v>304</v>
      </c>
      <c r="K11" s="30">
        <f>'Act régul Enf Jeunes - Calculs'!F13</f>
        <v>255</v>
      </c>
      <c r="L11" s="32">
        <f t="shared" si="1"/>
        <v>205</v>
      </c>
      <c r="M11" s="32">
        <f t="shared" si="2"/>
        <v>155</v>
      </c>
      <c r="N11" s="31">
        <f>'Act régul Enf Jeunes - Calculs'!G13</f>
        <v>383</v>
      </c>
      <c r="O11" s="3"/>
      <c r="P11" s="22" t="str">
        <f>'Act régul Parents Enf - Calc'!B13</f>
        <v>YOGA</v>
      </c>
      <c r="Q11" s="23">
        <f>'Act régul Parents Enf - Calc'!D13</f>
        <v>30</v>
      </c>
      <c r="R11" s="23">
        <f>'Act régul Parents Enf - Calc'!G13</f>
        <v>25</v>
      </c>
      <c r="S11" s="24">
        <f>'Act régul Parents Enf - Calc'!H13</f>
        <v>33</v>
      </c>
      <c r="T11" s="36" t="s">
        <v>17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12.75" customHeight="1">
      <c r="A12" s="1"/>
      <c r="B12" s="22" t="str">
        <f>'Act régul Adultes - Calculs'!B14</f>
        <v>GYMNASTIQUE ENTRETIEN</v>
      </c>
      <c r="C12" s="23">
        <f>'Act régul Adultes - Calculs'!C14</f>
        <v>305.9252528</v>
      </c>
      <c r="D12" s="23">
        <f>'Act régul Adultes - Calculs'!D14</f>
        <v>262</v>
      </c>
      <c r="E12" s="23">
        <f>'Act régul Adultes - Calculs'!F14</f>
        <v>220</v>
      </c>
      <c r="F12" s="24">
        <f>'Act régul Adultes - Calculs'!G14</f>
        <v>288</v>
      </c>
      <c r="G12" s="3"/>
      <c r="H12" s="22" t="str">
        <f>'Act régul Enf Jeunes - Calculs'!B14</f>
        <v>CIRQUE 1H</v>
      </c>
      <c r="I12" s="23">
        <f>'Act régul Enf Jeunes - Calculs'!C14</f>
        <v>416.2360959</v>
      </c>
      <c r="J12" s="23">
        <f>'Act régul Enf Jeunes - Calculs'!D14</f>
        <v>295</v>
      </c>
      <c r="K12" s="23">
        <f>'Act régul Enf Jeunes - Calculs'!F14</f>
        <v>248</v>
      </c>
      <c r="L12" s="25">
        <f t="shared" si="1"/>
        <v>198</v>
      </c>
      <c r="M12" s="25">
        <f t="shared" si="2"/>
        <v>148</v>
      </c>
      <c r="N12" s="24">
        <f>'Act régul Enf Jeunes - Calculs'!G14</f>
        <v>372</v>
      </c>
      <c r="O12" s="3"/>
      <c r="P12" s="29" t="str">
        <f>'Act régul Parents Enf - Calc'!B14</f>
        <v>ARTS PLASTIQUES</v>
      </c>
      <c r="Q12" s="30">
        <f>'Act régul Parents Enf - Calc'!D14</f>
        <v>38</v>
      </c>
      <c r="R12" s="30">
        <f>'Act régul Parents Enf - Calc'!G14</f>
        <v>32</v>
      </c>
      <c r="S12" s="31">
        <f>'Act régul Parents Enf - Calc'!H14</f>
        <v>42</v>
      </c>
      <c r="T12" s="36" t="s">
        <v>17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12.75" customHeight="1">
      <c r="A13" s="1"/>
      <c r="B13" s="29" t="str">
        <f>'Act régul Adultes - Calculs'!B15</f>
        <v>GYMNASTIQUE STRETCHING</v>
      </c>
      <c r="C13" s="30">
        <f>'Act régul Adultes - Calculs'!C15</f>
        <v>230.5069836</v>
      </c>
      <c r="D13" s="30">
        <f>'Act régul Adultes - Calculs'!D15</f>
        <v>241</v>
      </c>
      <c r="E13" s="30">
        <f>'Act régul Adultes - Calculs'!F15</f>
        <v>202</v>
      </c>
      <c r="F13" s="31">
        <f>'Act régul Adultes - Calculs'!G15</f>
        <v>265</v>
      </c>
      <c r="G13" s="3"/>
      <c r="H13" s="29" t="str">
        <f>'Act régul Enf Jeunes - Calculs'!B15</f>
        <v>CIRQUE 1H30</v>
      </c>
      <c r="I13" s="30">
        <f>'Act régul Enf Jeunes - Calculs'!C15</f>
        <v>485.7815504</v>
      </c>
      <c r="J13" s="30">
        <f>'Act régul Enf Jeunes - Calculs'!D15</f>
        <v>340</v>
      </c>
      <c r="K13" s="30">
        <f>'Act régul Enf Jeunes - Calculs'!F15</f>
        <v>286</v>
      </c>
      <c r="L13" s="32">
        <f t="shared" si="1"/>
        <v>236</v>
      </c>
      <c r="M13" s="32">
        <f t="shared" si="2"/>
        <v>186</v>
      </c>
      <c r="N13" s="31">
        <f>'Act régul Enf Jeunes - Calculs'!G15</f>
        <v>428</v>
      </c>
      <c r="O13" s="3"/>
      <c r="P13" s="26" t="s">
        <v>18</v>
      </c>
      <c r="Q13" s="27"/>
      <c r="R13" s="27"/>
      <c r="S13" s="28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ht="12.75" customHeight="1">
      <c r="A14" s="1"/>
      <c r="B14" s="22" t="str">
        <f>'Act régul Adultes - Calculs'!B16</f>
        <v>GYMNASTIQUE TONIC / FITNESS</v>
      </c>
      <c r="C14" s="23">
        <f>'Act régul Adultes - Calculs'!C16</f>
        <v>244.5808297</v>
      </c>
      <c r="D14" s="23">
        <f>'Act régul Adultes - Calculs'!D16</f>
        <v>242</v>
      </c>
      <c r="E14" s="23">
        <f>'Act régul Adultes - Calculs'!F16</f>
        <v>203</v>
      </c>
      <c r="F14" s="24">
        <f>'Act régul Adultes - Calculs'!G16</f>
        <v>266</v>
      </c>
      <c r="G14" s="3"/>
      <c r="H14" s="22" t="str">
        <f>'Act régul Enf Jeunes - Calculs'!B16</f>
        <v>CLUB SCIENCE</v>
      </c>
      <c r="I14" s="23">
        <f>'Act régul Enf Jeunes - Calculs'!C16</f>
        <v>493.4204393</v>
      </c>
      <c r="J14" s="23">
        <f>'Act régul Enf Jeunes - Calculs'!D16</f>
        <v>363</v>
      </c>
      <c r="K14" s="23">
        <f>'Act régul Enf Jeunes - Calculs'!F16</f>
        <v>305</v>
      </c>
      <c r="L14" s="25">
        <f t="shared" si="1"/>
        <v>255</v>
      </c>
      <c r="M14" s="25">
        <f t="shared" si="2"/>
        <v>205</v>
      </c>
      <c r="N14" s="24">
        <f>'Act régul Enf Jeunes - Calculs'!G16</f>
        <v>457</v>
      </c>
      <c r="O14" s="3"/>
      <c r="P14" s="3"/>
      <c r="Q14" s="3"/>
      <c r="R14" s="3"/>
      <c r="S14" s="3"/>
      <c r="T14" s="3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12.75" customHeight="1">
      <c r="A15" s="1"/>
      <c r="B15" s="29" t="str">
        <f>'Act régul Adultes - Calculs'!B17</f>
        <v>PEINTURE ADULTE</v>
      </c>
      <c r="C15" s="30">
        <f>'Act régul Adultes - Calculs'!C17</f>
        <v>414.3177528</v>
      </c>
      <c r="D15" s="30">
        <f>'Act régul Adultes - Calculs'!D17</f>
        <v>431</v>
      </c>
      <c r="E15" s="30">
        <f>'Act régul Adultes - Calculs'!F17</f>
        <v>362</v>
      </c>
      <c r="F15" s="31">
        <f>'Act régul Adultes - Calculs'!G17</f>
        <v>474</v>
      </c>
      <c r="G15" s="3"/>
      <c r="H15" s="29" t="str">
        <f>'Act régul Enf Jeunes - Calculs'!B17</f>
        <v>DANSE CLASSIQUE  1H15</v>
      </c>
      <c r="I15" s="30">
        <f>'Act régul Enf Jeunes - Calculs'!C17</f>
        <v>490.7544647</v>
      </c>
      <c r="J15" s="30">
        <f>'Act régul Enf Jeunes - Calculs'!D17</f>
        <v>332</v>
      </c>
      <c r="K15" s="30">
        <f>'Act régul Enf Jeunes - Calculs'!F17</f>
        <v>279</v>
      </c>
      <c r="L15" s="32">
        <f t="shared" si="1"/>
        <v>229</v>
      </c>
      <c r="M15" s="32">
        <f t="shared" si="2"/>
        <v>179</v>
      </c>
      <c r="N15" s="31">
        <f>'Act régul Enf Jeunes - Calculs'!G17</f>
        <v>418</v>
      </c>
      <c r="O15" s="3"/>
      <c r="P15" s="3"/>
      <c r="Q15" s="3"/>
      <c r="R15" s="3"/>
      <c r="S15" s="3"/>
      <c r="T15" s="38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12.75" customHeight="1">
      <c r="A16" s="1"/>
      <c r="B16" s="22" t="str">
        <f>'Act régul Adultes - Calculs'!B18</f>
        <v>PILATES</v>
      </c>
      <c r="C16" s="23">
        <f>'Act régul Adultes - Calculs'!C18</f>
        <v>230.63061</v>
      </c>
      <c r="D16" s="23">
        <f>'Act régul Adultes - Calculs'!D18</f>
        <v>261</v>
      </c>
      <c r="E16" s="23">
        <f>'Act régul Adultes - Calculs'!F18</f>
        <v>219</v>
      </c>
      <c r="F16" s="24">
        <f>'Act régul Adultes - Calculs'!G18</f>
        <v>287</v>
      </c>
      <c r="G16" s="3"/>
      <c r="H16" s="22" t="str">
        <f>'Act régul Enf Jeunes - Calculs'!B18</f>
        <v>DANSE EVEIL ET INITIATION</v>
      </c>
      <c r="I16" s="23">
        <f>'Act régul Enf Jeunes - Calculs'!C18</f>
        <v>391.1635904</v>
      </c>
      <c r="J16" s="23">
        <f>'Act régul Enf Jeunes - Calculs'!D18</f>
        <v>260</v>
      </c>
      <c r="K16" s="23">
        <f>'Act régul Enf Jeunes - Calculs'!F18</f>
        <v>218</v>
      </c>
      <c r="L16" s="25">
        <f t="shared" si="1"/>
        <v>168</v>
      </c>
      <c r="M16" s="25">
        <f t="shared" si="2"/>
        <v>118</v>
      </c>
      <c r="N16" s="24">
        <f>'Act régul Enf Jeunes - Calculs'!G18</f>
        <v>328</v>
      </c>
      <c r="O16" s="3"/>
      <c r="P16" s="3"/>
      <c r="Q16" s="3"/>
      <c r="R16" s="3"/>
      <c r="S16" s="3"/>
      <c r="T16" s="3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12.75" customHeight="1">
      <c r="A17" s="1"/>
      <c r="B17" s="29" t="str">
        <f>'Act régul Adultes - Calculs'!B19</f>
        <v>QI GONG 1h</v>
      </c>
      <c r="C17" s="30">
        <f>'Act régul Adultes - Calculs'!C19</f>
        <v>232.6177528</v>
      </c>
      <c r="D17" s="30">
        <f>'Act régul Adultes - Calculs'!D19</f>
        <v>249</v>
      </c>
      <c r="E17" s="30">
        <f>'Act régul Adultes - Calculs'!F19</f>
        <v>209</v>
      </c>
      <c r="F17" s="31">
        <f>'Act régul Adultes - Calculs'!G19</f>
        <v>274</v>
      </c>
      <c r="G17" s="3"/>
      <c r="H17" s="29" t="str">
        <f>'Act régul Enf Jeunes - Calculs'!B19</f>
        <v>DANSE HIP HOP</v>
      </c>
      <c r="I17" s="30">
        <f>'Act régul Enf Jeunes - Calculs'!C19</f>
        <v>342.6390504</v>
      </c>
      <c r="J17" s="30">
        <f>'Act régul Enf Jeunes - Calculs'!D19</f>
        <v>289</v>
      </c>
      <c r="K17" s="30">
        <f>'Act régul Enf Jeunes - Calculs'!F19</f>
        <v>243</v>
      </c>
      <c r="L17" s="32">
        <f t="shared" si="1"/>
        <v>193</v>
      </c>
      <c r="M17" s="32">
        <f t="shared" si="2"/>
        <v>143</v>
      </c>
      <c r="N17" s="31">
        <f>'Act régul Enf Jeunes - Calculs'!G19</f>
        <v>364</v>
      </c>
      <c r="O17" s="3"/>
      <c r="P17" s="3"/>
      <c r="Q17" s="3"/>
      <c r="R17" s="3"/>
      <c r="S17" s="3"/>
      <c r="T17" s="38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2.75" customHeight="1">
      <c r="A18" s="1"/>
      <c r="B18" s="22" t="str">
        <f>'Act régul Adultes - Calculs'!B20</f>
        <v>SOPHROLOGIE/QI GONG</v>
      </c>
      <c r="C18" s="23">
        <f>'Act régul Adultes - Calculs'!C20</f>
        <v>260.3510861</v>
      </c>
      <c r="D18" s="23">
        <f>'Act régul Adultes - Calculs'!D20</f>
        <v>266</v>
      </c>
      <c r="E18" s="23">
        <f>'Act régul Adultes - Calculs'!F20</f>
        <v>223</v>
      </c>
      <c r="F18" s="24">
        <f>'Act régul Adultes - Calculs'!G20</f>
        <v>293</v>
      </c>
      <c r="G18" s="3"/>
      <c r="H18" s="22" t="str">
        <f>'Act régul Enf Jeunes - Calculs'!B20</f>
        <v>DANSE MODERNE JAZZ 1H</v>
      </c>
      <c r="I18" s="23">
        <f>'Act régul Enf Jeunes - Calculs'!C20</f>
        <v>358.2969647</v>
      </c>
      <c r="J18" s="23">
        <f>'Act régul Enf Jeunes - Calculs'!D20</f>
        <v>278</v>
      </c>
      <c r="K18" s="23">
        <f>'Act régul Enf Jeunes - Calculs'!F20</f>
        <v>234</v>
      </c>
      <c r="L18" s="25">
        <f t="shared" si="1"/>
        <v>184</v>
      </c>
      <c r="M18" s="25">
        <f t="shared" si="2"/>
        <v>134</v>
      </c>
      <c r="N18" s="24">
        <f>'Act régul Enf Jeunes - Calculs'!G20</f>
        <v>350</v>
      </c>
      <c r="O18" s="3"/>
      <c r="P18" s="3"/>
      <c r="Q18" s="3"/>
      <c r="R18" s="3"/>
      <c r="S18" s="3"/>
      <c r="T18" s="38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2.75" customHeight="1">
      <c r="A19" s="1"/>
      <c r="B19" s="29" t="str">
        <f>'Act régul Adultes - Calculs'!B21</f>
        <v>VOIX ET FELDENKRAIS 9 séances</v>
      </c>
      <c r="C19" s="30">
        <f>'Act régul Adultes - Calculs'!C21</f>
        <v>296.8965028</v>
      </c>
      <c r="D19" s="30">
        <f>'Act régul Adultes - Calculs'!D21</f>
        <v>270</v>
      </c>
      <c r="E19" s="30">
        <f>'Act régul Adultes - Calculs'!F21</f>
        <v>227</v>
      </c>
      <c r="F19" s="31">
        <f>'Act régul Adultes - Calculs'!G21</f>
        <v>297</v>
      </c>
      <c r="G19" s="3"/>
      <c r="H19" s="29" t="str">
        <f>'Act régul Enf Jeunes - Calculs'!B21</f>
        <v>DANSE MODERNE JAZZ 1H15</v>
      </c>
      <c r="I19" s="30">
        <f>'Act régul Enf Jeunes - Calculs'!C21</f>
        <v>442.1011129</v>
      </c>
      <c r="J19" s="30">
        <f>'Act régul Enf Jeunes - Calculs'!D21</f>
        <v>324</v>
      </c>
      <c r="K19" s="30">
        <f>'Act régul Enf Jeunes - Calculs'!F21</f>
        <v>272</v>
      </c>
      <c r="L19" s="32">
        <f t="shared" si="1"/>
        <v>222</v>
      </c>
      <c r="M19" s="32">
        <f t="shared" si="2"/>
        <v>172</v>
      </c>
      <c r="N19" s="31">
        <f>'Act régul Enf Jeunes - Calculs'!G21</f>
        <v>408</v>
      </c>
      <c r="O19" s="3"/>
      <c r="P19" s="3"/>
      <c r="Q19" s="3"/>
      <c r="R19" s="3"/>
      <c r="S19" s="3"/>
      <c r="T19" s="38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2.75" customHeight="1">
      <c r="A20" s="1"/>
      <c r="B20" s="22" t="str">
        <f>'Act régul Adultes - Calculs'!B22</f>
        <v>YOGA</v>
      </c>
      <c r="C20" s="23">
        <f>'Act régul Adultes - Calculs'!C22</f>
        <v>334.9877528</v>
      </c>
      <c r="D20" s="23">
        <f>'Act régul Adultes - Calculs'!D22</f>
        <v>312</v>
      </c>
      <c r="E20" s="23">
        <f>'Act régul Adultes - Calculs'!F22</f>
        <v>262</v>
      </c>
      <c r="F20" s="24">
        <f>'Act régul Adultes - Calculs'!G22</f>
        <v>343</v>
      </c>
      <c r="G20" s="3"/>
      <c r="H20" s="22" t="str">
        <f>'Act régul Enf Jeunes - Calculs'!B22</f>
        <v>ESCALADE</v>
      </c>
      <c r="I20" s="23">
        <f>'Act régul Enf Jeunes - Calculs'!C22</f>
        <v>559.7512653</v>
      </c>
      <c r="J20" s="23">
        <f>'Act régul Enf Jeunes - Calculs'!D22</f>
        <v>418</v>
      </c>
      <c r="K20" s="23">
        <f>'Act régul Enf Jeunes - Calculs'!F22</f>
        <v>351</v>
      </c>
      <c r="L20" s="25">
        <f t="shared" si="1"/>
        <v>301</v>
      </c>
      <c r="M20" s="25">
        <f t="shared" si="2"/>
        <v>251</v>
      </c>
      <c r="N20" s="24">
        <f>'Act régul Enf Jeunes - Calculs'!G22</f>
        <v>527</v>
      </c>
      <c r="O20" s="3"/>
      <c r="P20" s="3"/>
      <c r="Q20" s="3"/>
      <c r="R20" s="3"/>
      <c r="S20" s="3"/>
      <c r="T20" s="38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2.75" customHeight="1">
      <c r="A21" s="1"/>
      <c r="B21" s="29" t="str">
        <f>'Act régul Adultes - Calculs'!B23</f>
        <v>CHANT EN ANGLAIS</v>
      </c>
      <c r="C21" s="30">
        <f>'Act régul Adultes - Calculs'!C23</f>
        <v>292.3177528</v>
      </c>
      <c r="D21" s="30">
        <f>'Act régul Adultes - Calculs'!D23</f>
        <v>314</v>
      </c>
      <c r="E21" s="30">
        <f>'Act régul Adultes - Calculs'!F23</f>
        <v>264</v>
      </c>
      <c r="F21" s="31">
        <f>'Act régul Adultes - Calculs'!G23</f>
        <v>345</v>
      </c>
      <c r="G21" s="3"/>
      <c r="H21" s="29" t="str">
        <f>'Act régul Enf Jeunes - Calculs'!B23</f>
        <v>GYMNASTIQUE LUDIQUE</v>
      </c>
      <c r="I21" s="30">
        <f>'Act régul Enf Jeunes - Calculs'!C23</f>
        <v>262.8801219</v>
      </c>
      <c r="J21" s="30">
        <f>'Act régul Enf Jeunes - Calculs'!D23</f>
        <v>237</v>
      </c>
      <c r="K21" s="30">
        <f>'Act régul Enf Jeunes - Calculs'!F23</f>
        <v>199</v>
      </c>
      <c r="L21" s="32">
        <f t="shared" si="1"/>
        <v>149</v>
      </c>
      <c r="M21" s="32">
        <f t="shared" si="2"/>
        <v>99</v>
      </c>
      <c r="N21" s="31">
        <f>'Act régul Enf Jeunes - Calculs'!G23</f>
        <v>299</v>
      </c>
      <c r="O21" s="3"/>
      <c r="P21" s="3"/>
      <c r="Q21" s="3"/>
      <c r="R21" s="3"/>
      <c r="S21" s="3"/>
      <c r="T21" s="38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2.75" customHeight="1">
      <c r="A22" s="1"/>
      <c r="B22" s="22" t="str">
        <f>'Act régul Adultes - Calculs'!B24</f>
        <v>PERCUSSIONS AFRICAINES</v>
      </c>
      <c r="C22" s="23">
        <f>'Act régul Adultes - Calculs'!C24</f>
        <v>341.4777528</v>
      </c>
      <c r="D22" s="23">
        <f>'Act régul Adultes - Calculs'!D24</f>
        <v>348</v>
      </c>
      <c r="E22" s="23">
        <f>'Act régul Adultes - Calculs'!F24</f>
        <v>292</v>
      </c>
      <c r="F22" s="24">
        <f>'Act régul Adultes - Calculs'!G24</f>
        <v>383</v>
      </c>
      <c r="G22" s="3"/>
      <c r="H22" s="22" t="str">
        <f>'Act régul Enf Jeunes - Calculs'!B24</f>
        <v>PONEY</v>
      </c>
      <c r="I22" s="23">
        <f>'Act régul Enf Jeunes - Calculs'!C24</f>
        <v>533.6945504</v>
      </c>
      <c r="J22" s="23">
        <f>'Act régul Enf Jeunes - Calculs'!D24</f>
        <v>534</v>
      </c>
      <c r="K22" s="23">
        <f>'Act régul Enf Jeunes - Calculs'!F24</f>
        <v>449</v>
      </c>
      <c r="L22" s="25">
        <f t="shared" si="1"/>
        <v>399</v>
      </c>
      <c r="M22" s="25">
        <f t="shared" si="2"/>
        <v>349</v>
      </c>
      <c r="N22" s="24">
        <f>'Act régul Enf Jeunes - Calculs'!G24</f>
        <v>673</v>
      </c>
      <c r="O22" s="3"/>
      <c r="P22" s="3"/>
      <c r="Q22" s="3"/>
      <c r="R22" s="3"/>
      <c r="S22" s="3"/>
      <c r="T22" s="38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2.75" customHeight="1">
      <c r="A23" s="1"/>
      <c r="B23" s="29" t="str">
        <f>'Act régul Adultes - Calculs'!B25</f>
        <v>PILATES MIDI 2</v>
      </c>
      <c r="C23" s="30">
        <f>'Act régul Adultes - Calculs'!C25</f>
        <v>314.9877528</v>
      </c>
      <c r="D23" s="30">
        <f>'Act régul Adultes - Calculs'!D25</f>
        <v>261</v>
      </c>
      <c r="E23" s="30">
        <f>'Act régul Adultes - Calculs'!F25</f>
        <v>219</v>
      </c>
      <c r="F23" s="31">
        <f>'Act régul Adultes - Calculs'!G25</f>
        <v>287</v>
      </c>
      <c r="G23" s="3"/>
      <c r="H23" s="29" t="str">
        <f>'Act régul Enf Jeunes - Calculs'!B25</f>
        <v>STREET JAZZ 1H</v>
      </c>
      <c r="I23" s="30">
        <f>'Act régul Enf Jeunes - Calculs'!C25</f>
        <v>291.5765504</v>
      </c>
      <c r="J23" s="30">
        <f>'Act régul Enf Jeunes - Calculs'!D25</f>
        <v>235</v>
      </c>
      <c r="K23" s="30">
        <f>'Act régul Enf Jeunes - Calculs'!F25</f>
        <v>197</v>
      </c>
      <c r="L23" s="32">
        <f t="shared" si="1"/>
        <v>147</v>
      </c>
      <c r="M23" s="32">
        <f t="shared" si="2"/>
        <v>97</v>
      </c>
      <c r="N23" s="31">
        <f>'Act régul Enf Jeunes - Calculs'!G25</f>
        <v>296</v>
      </c>
      <c r="O23" s="3"/>
      <c r="P23" s="3"/>
      <c r="Q23" s="3"/>
      <c r="R23" s="3"/>
      <c r="S23" s="3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2.75" customHeight="1">
      <c r="A24" s="1"/>
      <c r="B24" s="22" t="str">
        <f>'Act régul Adultes - Calculs'!B26</f>
        <v>YOGA DYNAMIQUE MIDI 2</v>
      </c>
      <c r="C24" s="23">
        <f>'Act régul Adultes - Calculs'!C26</f>
        <v>274.6752528</v>
      </c>
      <c r="D24" s="23">
        <f>'Act régul Adultes - Calculs'!D26</f>
        <v>187</v>
      </c>
      <c r="E24" s="23">
        <f>'Act régul Adultes - Calculs'!F26</f>
        <v>157</v>
      </c>
      <c r="F24" s="24">
        <f>'Act régul Adultes - Calculs'!G26</f>
        <v>206</v>
      </c>
      <c r="G24" s="3"/>
      <c r="H24" s="22" t="str">
        <f>'Act régul Enf Jeunes - Calculs'!B26</f>
        <v>STREET JAZZ 1H15</v>
      </c>
      <c r="I24" s="23">
        <f>'Act régul Enf Jeunes - Calculs'!C26</f>
        <v>368.9932171</v>
      </c>
      <c r="J24" s="23">
        <f>'Act régul Enf Jeunes - Calculs'!D26</f>
        <v>280</v>
      </c>
      <c r="K24" s="23">
        <f>'Act régul Enf Jeunes - Calculs'!F26</f>
        <v>235</v>
      </c>
      <c r="L24" s="25">
        <f t="shared" si="1"/>
        <v>185</v>
      </c>
      <c r="M24" s="25">
        <f t="shared" si="2"/>
        <v>135</v>
      </c>
      <c r="N24" s="24">
        <f>'Act régul Enf Jeunes - Calculs'!G26</f>
        <v>353</v>
      </c>
      <c r="O24" s="3"/>
      <c r="P24" s="3"/>
      <c r="Q24" s="3"/>
      <c r="R24" s="3"/>
      <c r="S24" s="3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2.75" customHeight="1">
      <c r="A25" s="1"/>
      <c r="B25" s="29" t="str">
        <f>'Act régul Adultes - Calculs'!B27</f>
        <v>THEATRE</v>
      </c>
      <c r="C25" s="30">
        <f>'Act régul Adultes - Calculs'!C27</f>
        <v>350.6034671</v>
      </c>
      <c r="D25" s="30">
        <f>'Act régul Adultes - Calculs'!D27</f>
        <v>340</v>
      </c>
      <c r="E25" s="30">
        <f>'Act régul Adultes - Calculs'!F27</f>
        <v>279</v>
      </c>
      <c r="F25" s="31">
        <f>'Act régul Adultes - Calculs'!G27</f>
        <v>279</v>
      </c>
      <c r="G25" s="3"/>
      <c r="H25" s="29" t="str">
        <f>'Act régul Enf Jeunes - Calculs'!B27</f>
        <v>TERRE &amp; MODELAGE</v>
      </c>
      <c r="I25" s="30">
        <f>'Act régul Enf Jeunes - Calculs'!C27</f>
        <v>493.3128004</v>
      </c>
      <c r="J25" s="30">
        <f>'Act régul Enf Jeunes - Calculs'!D27</f>
        <v>364</v>
      </c>
      <c r="K25" s="30">
        <f>'Act régul Enf Jeunes - Calculs'!F27</f>
        <v>306</v>
      </c>
      <c r="L25" s="32">
        <f t="shared" si="1"/>
        <v>256</v>
      </c>
      <c r="M25" s="32">
        <f t="shared" si="2"/>
        <v>206</v>
      </c>
      <c r="N25" s="31">
        <f>'Act régul Enf Jeunes - Calculs'!G27</f>
        <v>459</v>
      </c>
      <c r="O25" s="3"/>
      <c r="P25" s="3"/>
      <c r="Q25" s="3"/>
      <c r="R25" s="3"/>
      <c r="S25" s="3"/>
      <c r="T25" s="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2.75" customHeight="1">
      <c r="A26" s="1"/>
      <c r="B26" s="22" t="str">
        <f>'Act régul Adultes - Calculs'!B28</f>
        <v>RANDO</v>
      </c>
      <c r="C26" s="23">
        <f>'Act régul Adultes - Calculs'!C28</f>
        <v>34.94</v>
      </c>
      <c r="D26" s="23">
        <f>'Act régul Adultes - Calculs'!D28</f>
        <v>35</v>
      </c>
      <c r="E26" s="23">
        <f>'Act régul Adultes - Calculs'!F28</f>
        <v>29</v>
      </c>
      <c r="F26" s="24">
        <f>'Act régul Adultes - Calculs'!G28</f>
        <v>37</v>
      </c>
      <c r="G26" s="3"/>
      <c r="H26" s="22" t="str">
        <f>'Act régul Enf Jeunes - Calculs'!B28</f>
        <v>THEATRE ARTS MELES</v>
      </c>
      <c r="I26" s="23">
        <f>'Act régul Enf Jeunes - Calculs'!C28</f>
        <v>406.1315504</v>
      </c>
      <c r="J26" s="23">
        <f>'Act régul Enf Jeunes - Calculs'!D28</f>
        <v>291</v>
      </c>
      <c r="K26" s="23">
        <f>'Act régul Enf Jeunes - Calculs'!F28</f>
        <v>244</v>
      </c>
      <c r="L26" s="25">
        <f t="shared" si="1"/>
        <v>194</v>
      </c>
      <c r="M26" s="25">
        <f t="shared" si="2"/>
        <v>144</v>
      </c>
      <c r="N26" s="24">
        <f>'Act régul Enf Jeunes - Calculs'!G28</f>
        <v>367</v>
      </c>
      <c r="O26" s="3"/>
      <c r="P26" s="3"/>
      <c r="Q26" s="3"/>
      <c r="R26" s="3"/>
      <c r="S26" s="3"/>
      <c r="T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2.75" customHeight="1">
      <c r="A27" s="1"/>
      <c r="B27" s="29" t="str">
        <f>'Act régul Adultes - Calculs'!B29</f>
        <v>RANDO BIEN ÊTRE</v>
      </c>
      <c r="C27" s="30">
        <f>'Act régul Adultes - Calculs'!C29</f>
        <v>21.94</v>
      </c>
      <c r="D27" s="30">
        <f>'Act régul Adultes - Calculs'!D29</f>
        <v>22</v>
      </c>
      <c r="E27" s="30">
        <f>'Act régul Adultes - Calculs'!F29</f>
        <v>18</v>
      </c>
      <c r="F27" s="31">
        <f>'Act régul Adultes - Calculs'!G29</f>
        <v>24</v>
      </c>
      <c r="G27" s="3"/>
      <c r="H27" s="29" t="str">
        <f>'Act régul Enf Jeunes - Calculs'!B29</f>
        <v>THEATRE ARTS MELES ADO</v>
      </c>
      <c r="I27" s="30">
        <f>'Act régul Enf Jeunes - Calculs'!C29</f>
        <v>406.1315504</v>
      </c>
      <c r="J27" s="30">
        <f>'Act régul Enf Jeunes - Calculs'!D29</f>
        <v>342</v>
      </c>
      <c r="K27" s="30">
        <f>'Act régul Enf Jeunes - Calculs'!F29</f>
        <v>287</v>
      </c>
      <c r="L27" s="32" t="s">
        <v>19</v>
      </c>
      <c r="M27" s="32" t="s">
        <v>19</v>
      </c>
      <c r="N27" s="31">
        <f>'Act régul Enf Jeunes - Calculs'!G29</f>
        <v>431</v>
      </c>
      <c r="O27" s="3"/>
      <c r="P27" s="3"/>
      <c r="Q27" s="3"/>
      <c r="R27" s="3"/>
      <c r="S27" s="3"/>
      <c r="T27" s="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2.75" customHeight="1">
      <c r="A28" s="1"/>
      <c r="B28" s="22" t="str">
        <f>'Act régul Adultes - Calculs'!B30</f>
        <v>VOLLEY</v>
      </c>
      <c r="C28" s="23">
        <f>'Act régul Adultes - Calculs'!C30</f>
        <v>34.99</v>
      </c>
      <c r="D28" s="23">
        <f>'Act régul Adultes - Calculs'!D30</f>
        <v>35</v>
      </c>
      <c r="E28" s="23">
        <f>'Act régul Adultes - Calculs'!F30</f>
        <v>29</v>
      </c>
      <c r="F28" s="24">
        <f>'Act régul Adultes - Calculs'!G30</f>
        <v>37</v>
      </c>
      <c r="G28" s="3"/>
      <c r="H28" s="22" t="str">
        <f>'Act régul Enf Jeunes - Calculs'!B30</f>
        <v>TIR A L'ARC</v>
      </c>
      <c r="I28" s="23">
        <f>'Act régul Enf Jeunes - Calculs'!C30</f>
        <v>401.2015504</v>
      </c>
      <c r="J28" s="23">
        <f>'Act régul Enf Jeunes - Calculs'!D30</f>
        <v>314</v>
      </c>
      <c r="K28" s="23">
        <f>'Act régul Enf Jeunes - Calculs'!F30</f>
        <v>264</v>
      </c>
      <c r="L28" s="25">
        <f t="shared" ref="L28:L30" si="3">$K28-50</f>
        <v>214</v>
      </c>
      <c r="M28" s="25">
        <f t="shared" ref="M28:M30" si="4">IF($K28-100&lt;0,"Non utilisable",$K28-100)</f>
        <v>164</v>
      </c>
      <c r="N28" s="24">
        <f>'Act régul Enf Jeunes - Calculs'!G30</f>
        <v>396</v>
      </c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2.75" customHeight="1">
      <c r="A29" s="1"/>
      <c r="B29" s="29" t="str">
        <f>'Act régul Adultes - Calculs'!B31</f>
        <v>STAGES FORME</v>
      </c>
      <c r="C29" s="30">
        <f>'Act régul Adultes - Calculs'!C31</f>
        <v>20.1225</v>
      </c>
      <c r="D29" s="30">
        <f>'Act régul Adultes - Calculs'!D31</f>
        <v>20</v>
      </c>
      <c r="E29" s="30">
        <f>'Act régul Adultes - Calculs'!F31</f>
        <v>17</v>
      </c>
      <c r="F29" s="31">
        <f>'Act régul Adultes - Calculs'!G31</f>
        <v>20</v>
      </c>
      <c r="G29" s="3"/>
      <c r="H29" s="29" t="str">
        <f>'Act régul Enf Jeunes - Calculs'!B31</f>
        <v>PERCUSSIONS AFRICAINES</v>
      </c>
      <c r="I29" s="30">
        <f>'Act régul Enf Jeunes - Calculs'!C31</f>
        <v>317.6615504</v>
      </c>
      <c r="J29" s="30">
        <f>'Act régul Enf Jeunes - Calculs'!D31</f>
        <v>227</v>
      </c>
      <c r="K29" s="30">
        <f>'Act régul Enf Jeunes - Calculs'!F31</f>
        <v>191</v>
      </c>
      <c r="L29" s="32">
        <f t="shared" si="3"/>
        <v>141</v>
      </c>
      <c r="M29" s="32">
        <f t="shared" si="4"/>
        <v>91</v>
      </c>
      <c r="N29" s="31">
        <f>'Act régul Enf Jeunes - Calculs'!G31</f>
        <v>286</v>
      </c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0" customHeight="1">
      <c r="A30" s="1"/>
      <c r="B30" s="39" t="str">
        <f>'Act régul Adultes - Calculs'!B32</f>
        <v>STAGES YOGA</v>
      </c>
      <c r="C30" s="40">
        <f>'Act régul Adultes - Calculs'!C32</f>
        <v>29.565</v>
      </c>
      <c r="D30" s="40">
        <f>'Act régul Adultes - Calculs'!D32</f>
        <v>30</v>
      </c>
      <c r="E30" s="40">
        <f>'Act régul Adultes - Calculs'!F32</f>
        <v>25</v>
      </c>
      <c r="F30" s="41">
        <f>'Act régul Adultes - Calculs'!G32</f>
        <v>30</v>
      </c>
      <c r="G30" s="1"/>
      <c r="H30" s="39" t="str">
        <f>'Act régul Enf Jeunes - Calculs'!B32</f>
        <v>SKI MERCREDIS</v>
      </c>
      <c r="I30" s="40">
        <f>'Act régul Enf Jeunes - Calculs'!C32</f>
        <v>416.0345504</v>
      </c>
      <c r="J30" s="40">
        <f>'Act régul Enf Jeunes - Calculs'!D32</f>
        <v>263</v>
      </c>
      <c r="K30" s="40">
        <f>'Act régul Enf Jeunes - Calculs'!F32</f>
        <v>221</v>
      </c>
      <c r="L30" s="42">
        <f t="shared" si="3"/>
        <v>171</v>
      </c>
      <c r="M30" s="42">
        <f t="shared" si="4"/>
        <v>121</v>
      </c>
      <c r="N30" s="41">
        <f>'Act régul Enf Jeunes - Calculs'!G32</f>
        <v>331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6">
    <mergeCell ref="T4:U4"/>
    <mergeCell ref="B6:F6"/>
    <mergeCell ref="H6:N6"/>
    <mergeCell ref="P6:S6"/>
    <mergeCell ref="P8:S8"/>
    <mergeCell ref="P13:S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2" width="36.88"/>
    <col customWidth="1" min="3" max="26" width="15.75"/>
  </cols>
  <sheetData>
    <row r="3" ht="25.5" customHeight="1">
      <c r="B3" s="43"/>
      <c r="C3" s="44" t="s">
        <v>20</v>
      </c>
      <c r="D3" s="45">
        <v>400.0</v>
      </c>
      <c r="E3" s="43" t="s">
        <v>21</v>
      </c>
      <c r="F3" s="27"/>
      <c r="G3" s="27"/>
      <c r="H3" s="46"/>
      <c r="I3" s="44" t="s">
        <v>22</v>
      </c>
      <c r="J3" s="45">
        <v>1000.0</v>
      </c>
      <c r="K3" s="43" t="s">
        <v>23</v>
      </c>
      <c r="L3" s="27"/>
      <c r="M3" s="27"/>
      <c r="N3" s="46"/>
      <c r="O3" s="44" t="s">
        <v>22</v>
      </c>
      <c r="P3" s="45">
        <v>2000.0</v>
      </c>
      <c r="Q3" s="43" t="s">
        <v>24</v>
      </c>
      <c r="R3" s="27"/>
      <c r="S3" s="27"/>
      <c r="T3" s="46"/>
      <c r="U3" s="44" t="s">
        <v>25</v>
      </c>
      <c r="V3" s="45">
        <v>4000.0</v>
      </c>
      <c r="W3" s="44" t="s">
        <v>26</v>
      </c>
      <c r="X3" s="45">
        <v>2000.0</v>
      </c>
      <c r="Y3" s="44" t="s">
        <v>27</v>
      </c>
      <c r="Z3" s="47">
        <v>2001.0</v>
      </c>
    </row>
    <row r="4" ht="12.75" customHeight="1">
      <c r="B4" s="48" t="s">
        <v>28</v>
      </c>
      <c r="C4" s="44" t="s">
        <v>29</v>
      </c>
      <c r="D4" s="45">
        <v>0.48</v>
      </c>
      <c r="E4" s="44" t="s">
        <v>29</v>
      </c>
      <c r="F4" s="45">
        <v>6.0E-4</v>
      </c>
      <c r="G4" s="45" t="s">
        <v>30</v>
      </c>
      <c r="H4" s="45">
        <v>0.24</v>
      </c>
      <c r="I4" s="44" t="s">
        <v>29</v>
      </c>
      <c r="J4" s="45">
        <v>0.84</v>
      </c>
      <c r="K4" s="44" t="s">
        <v>29</v>
      </c>
      <c r="L4" s="45">
        <v>1.6000000000000004E-4</v>
      </c>
      <c r="M4" s="45" t="s">
        <v>30</v>
      </c>
      <c r="N4" s="45">
        <v>0.6799999999999999</v>
      </c>
      <c r="O4" s="44" t="s">
        <v>29</v>
      </c>
      <c r="P4" s="45">
        <v>1.0</v>
      </c>
      <c r="Q4" s="44" t="s">
        <v>29</v>
      </c>
      <c r="R4" s="45">
        <v>5.0E-5</v>
      </c>
      <c r="S4" s="45" t="s">
        <v>30</v>
      </c>
      <c r="T4" s="45">
        <v>0.9</v>
      </c>
      <c r="U4" s="44" t="s">
        <v>29</v>
      </c>
      <c r="V4" s="45">
        <v>1.1</v>
      </c>
      <c r="W4" s="44" t="s">
        <v>29</v>
      </c>
      <c r="X4" s="45">
        <v>1.1</v>
      </c>
      <c r="Y4" s="44" t="s">
        <v>31</v>
      </c>
      <c r="Z4" s="47">
        <v>1.18</v>
      </c>
    </row>
    <row r="5" ht="12.75" customHeight="1">
      <c r="B5" s="48" t="s">
        <v>32</v>
      </c>
      <c r="C5" s="44" t="s">
        <v>29</v>
      </c>
      <c r="D5" s="45">
        <v>0.7</v>
      </c>
      <c r="E5" s="44" t="s">
        <v>29</v>
      </c>
      <c r="F5" s="45">
        <v>1.9999999999999998E-4</v>
      </c>
      <c r="G5" s="45" t="s">
        <v>30</v>
      </c>
      <c r="H5" s="45">
        <v>0.62</v>
      </c>
      <c r="I5" s="44" t="s">
        <v>29</v>
      </c>
      <c r="J5" s="45">
        <v>0.82</v>
      </c>
      <c r="K5" s="44" t="s">
        <v>29</v>
      </c>
      <c r="L5" s="45">
        <v>1.8000000000000004E-4</v>
      </c>
      <c r="M5" s="45" t="s">
        <v>30</v>
      </c>
      <c r="N5" s="45">
        <v>0.6399999999999999</v>
      </c>
      <c r="O5" s="44" t="s">
        <v>29</v>
      </c>
      <c r="P5" s="45">
        <v>1.0</v>
      </c>
      <c r="Q5" s="44" t="s">
        <v>29</v>
      </c>
      <c r="R5" s="45">
        <v>3.0E-5</v>
      </c>
      <c r="S5" s="45" t="s">
        <v>30</v>
      </c>
      <c r="T5" s="45">
        <v>0.94</v>
      </c>
      <c r="U5" s="44" t="s">
        <v>29</v>
      </c>
      <c r="V5" s="45">
        <v>1.06</v>
      </c>
      <c r="W5" s="44" t="s">
        <v>29</v>
      </c>
      <c r="X5" s="45"/>
      <c r="Y5" s="44" t="s">
        <v>31</v>
      </c>
      <c r="Z5" s="47"/>
    </row>
    <row r="6" ht="12.75" customHeight="1">
      <c r="B6" s="9"/>
      <c r="C6" s="9"/>
      <c r="D6" s="9"/>
      <c r="E6" s="9"/>
      <c r="F6" s="9" t="s">
        <v>33</v>
      </c>
      <c r="G6" s="9" t="s">
        <v>34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2.75" customHeight="1">
      <c r="B7" s="9" t="s">
        <v>35</v>
      </c>
      <c r="C7" s="9">
        <f>'Tarif_ACT-REG+PARENTS-ENFANTS'!B4</f>
        <v>1000</v>
      </c>
      <c r="D7" s="9"/>
      <c r="E7" s="49" t="s">
        <v>36</v>
      </c>
      <c r="F7" s="50">
        <f>IF($C$7&gt;$V$3,$V$4,IF($C$7&gt;$P$3,$R$4*$C$7+$T$4,IF($C$7&gt;$J$3,$L$4*$C$7+$N$4,IF($C$7&gt;$D$3,$F$4*$C$7+$H$4,$D$4))))</f>
        <v>0.84</v>
      </c>
      <c r="G7" s="50">
        <f>IF($C$7&gt;$X$3,$Z$4,$X$4)</f>
        <v>1.1</v>
      </c>
      <c r="H7" s="9"/>
      <c r="I7" s="5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2.75" customHeight="1">
      <c r="B8" s="9"/>
      <c r="C8" s="9"/>
      <c r="D8" s="9"/>
      <c r="E8" s="49" t="s">
        <v>36</v>
      </c>
      <c r="F8" s="50">
        <f>IF($C$7&gt;$V$3,$V$5,IF($C$7&gt;$P$3,$R$5*$C$7+$T$5,IF($C$7&gt;$J$3,$L$5*$C$7+$N$5,IF($C$7&gt;$D$3,$F$5*$C$7+$H$5,$D$5))))</f>
        <v>0.82</v>
      </c>
      <c r="G8" s="50">
        <f>F8</f>
        <v>0.82</v>
      </c>
      <c r="H8" s="9"/>
      <c r="I8" s="5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2.75" customHeight="1">
      <c r="B9" s="9" t="s">
        <v>37</v>
      </c>
      <c r="C9" s="51" t="s">
        <v>38</v>
      </c>
      <c r="D9" s="9" t="s">
        <v>7</v>
      </c>
      <c r="E9" s="9"/>
      <c r="F9" s="9" t="s">
        <v>39</v>
      </c>
      <c r="G9" s="9" t="s">
        <v>40</v>
      </c>
      <c r="H9" s="9"/>
      <c r="I9" s="5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2.75" customHeight="1">
      <c r="B10" s="48" t="s">
        <v>41</v>
      </c>
      <c r="C10" s="52">
        <v>455.7377528089887</v>
      </c>
      <c r="D10" s="53">
        <v>391.0</v>
      </c>
      <c r="E10" s="53"/>
      <c r="F10" s="54">
        <f t="shared" ref="F10:G10" si="1">ROUND($D10*F$7,0)</f>
        <v>328</v>
      </c>
      <c r="G10" s="30">
        <f t="shared" si="1"/>
        <v>430</v>
      </c>
      <c r="H10" s="30"/>
      <c r="I10" s="50"/>
      <c r="J10" s="5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2.75" customHeight="1">
      <c r="B11" s="48" t="s">
        <v>42</v>
      </c>
      <c r="C11" s="52">
        <v>428.7172278089888</v>
      </c>
      <c r="D11" s="53">
        <v>421.0</v>
      </c>
      <c r="E11" s="53"/>
      <c r="F11" s="54">
        <f t="shared" ref="F11:G11" si="2">ROUND($D11*F$7,0)</f>
        <v>354</v>
      </c>
      <c r="G11" s="30">
        <f t="shared" si="2"/>
        <v>463</v>
      </c>
      <c r="H11" s="30"/>
      <c r="I11" s="50"/>
      <c r="J11" s="55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2.75" customHeight="1">
      <c r="B12" s="48" t="s">
        <v>43</v>
      </c>
      <c r="C12" s="52">
        <v>228.90775280898876</v>
      </c>
      <c r="D12" s="53">
        <v>239.0</v>
      </c>
      <c r="E12" s="53"/>
      <c r="F12" s="54">
        <f t="shared" ref="F12:G12" si="3">ROUND($D12*F$7,0)</f>
        <v>201</v>
      </c>
      <c r="G12" s="30">
        <f t="shared" si="3"/>
        <v>263</v>
      </c>
      <c r="H12" s="30"/>
      <c r="I12" s="50"/>
      <c r="J12" s="55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2.75" customHeight="1">
      <c r="B13" s="48" t="s">
        <v>44</v>
      </c>
      <c r="C13" s="52">
        <v>285.2377528089888</v>
      </c>
      <c r="D13" s="53">
        <v>294.0</v>
      </c>
      <c r="E13" s="53"/>
      <c r="F13" s="54">
        <f t="shared" ref="F13:G13" si="4">ROUND($D13*F$7,0)</f>
        <v>247</v>
      </c>
      <c r="G13" s="30">
        <f t="shared" si="4"/>
        <v>323</v>
      </c>
      <c r="H13" s="30"/>
      <c r="I13" s="50"/>
      <c r="J13" s="55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2.75" customHeight="1">
      <c r="B14" s="48" t="s">
        <v>45</v>
      </c>
      <c r="C14" s="52">
        <v>305.9252528089888</v>
      </c>
      <c r="D14" s="53">
        <v>262.0</v>
      </c>
      <c r="E14" s="53"/>
      <c r="F14" s="54">
        <f t="shared" ref="F14:G14" si="5">ROUND($D14*F$7,0)</f>
        <v>220</v>
      </c>
      <c r="G14" s="30">
        <f t="shared" si="5"/>
        <v>288</v>
      </c>
      <c r="H14" s="30"/>
      <c r="I14" s="50"/>
      <c r="J14" s="55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2.75" customHeight="1">
      <c r="B15" s="48" t="s">
        <v>46</v>
      </c>
      <c r="C15" s="52">
        <v>230.50698357821955</v>
      </c>
      <c r="D15" s="53">
        <v>241.0</v>
      </c>
      <c r="E15" s="53"/>
      <c r="F15" s="54">
        <f t="shared" ref="F15:G15" si="6">ROUND($D15*F$7,0)</f>
        <v>202</v>
      </c>
      <c r="G15" s="30">
        <f t="shared" si="6"/>
        <v>265</v>
      </c>
      <c r="H15" s="30"/>
      <c r="I15" s="50"/>
      <c r="J15" s="5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2.75" customHeight="1">
      <c r="B16" s="48" t="s">
        <v>47</v>
      </c>
      <c r="C16" s="52">
        <v>244.5808297320657</v>
      </c>
      <c r="D16" s="53">
        <v>242.0</v>
      </c>
      <c r="E16" s="53"/>
      <c r="F16" s="54">
        <f t="shared" ref="F16:G16" si="7">ROUND($D16*F$7,0)</f>
        <v>203</v>
      </c>
      <c r="G16" s="30">
        <f t="shared" si="7"/>
        <v>266</v>
      </c>
      <c r="H16" s="30"/>
      <c r="I16" s="50"/>
      <c r="J16" s="55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2.75" customHeight="1">
      <c r="B17" s="48" t="s">
        <v>48</v>
      </c>
      <c r="C17" s="52">
        <v>414.31775280898876</v>
      </c>
      <c r="D17" s="53">
        <v>431.0</v>
      </c>
      <c r="E17" s="53"/>
      <c r="F17" s="54">
        <f t="shared" ref="F17:G17" si="8">ROUND($D17*F$7,0)</f>
        <v>362</v>
      </c>
      <c r="G17" s="30">
        <f t="shared" si="8"/>
        <v>474</v>
      </c>
      <c r="H17" s="30"/>
      <c r="I17" s="50"/>
      <c r="J17" s="55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2.75" customHeight="1">
      <c r="B18" s="48" t="s">
        <v>49</v>
      </c>
      <c r="C18" s="52">
        <v>230.63060995184588</v>
      </c>
      <c r="D18" s="53">
        <v>261.0</v>
      </c>
      <c r="E18" s="53"/>
      <c r="F18" s="54">
        <f t="shared" ref="F18:G18" si="9">ROUND($D18*F$7,0)</f>
        <v>219</v>
      </c>
      <c r="G18" s="30">
        <f t="shared" si="9"/>
        <v>287</v>
      </c>
      <c r="H18" s="30"/>
      <c r="I18" s="50"/>
      <c r="J18" s="5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2.75" customHeight="1">
      <c r="B19" s="48" t="s">
        <v>50</v>
      </c>
      <c r="C19" s="52">
        <v>232.61775280898877</v>
      </c>
      <c r="D19" s="53">
        <v>249.0</v>
      </c>
      <c r="E19" s="53"/>
      <c r="F19" s="54">
        <f t="shared" ref="F19:G19" si="10">ROUND($D19*F$7,0)</f>
        <v>209</v>
      </c>
      <c r="G19" s="30">
        <f t="shared" si="10"/>
        <v>274</v>
      </c>
      <c r="H19" s="30"/>
      <c r="I19" s="50"/>
      <c r="J19" s="55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2.75" customHeight="1">
      <c r="B20" s="48" t="s">
        <v>51</v>
      </c>
      <c r="C20" s="52">
        <v>260.3510861423221</v>
      </c>
      <c r="D20" s="53">
        <v>266.0</v>
      </c>
      <c r="E20" s="53"/>
      <c r="F20" s="54">
        <f t="shared" ref="F20:G20" si="11">ROUND($D20*F$7,0)</f>
        <v>223</v>
      </c>
      <c r="G20" s="30">
        <f t="shared" si="11"/>
        <v>293</v>
      </c>
      <c r="H20" s="30"/>
      <c r="I20" s="50"/>
      <c r="J20" s="55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2.75" customHeight="1">
      <c r="B21" s="48" t="s">
        <v>52</v>
      </c>
      <c r="C21" s="52">
        <v>296.89650280898877</v>
      </c>
      <c r="D21" s="53">
        <v>270.0</v>
      </c>
      <c r="E21" s="53"/>
      <c r="F21" s="54">
        <f t="shared" ref="F21:G21" si="12">ROUND($D21*F$7,0)</f>
        <v>227</v>
      </c>
      <c r="G21" s="30">
        <f t="shared" si="12"/>
        <v>297</v>
      </c>
      <c r="H21" s="30"/>
      <c r="I21" s="50"/>
      <c r="J21" s="55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2.75" customHeight="1">
      <c r="B22" s="48" t="s">
        <v>53</v>
      </c>
      <c r="C22" s="52">
        <v>334.9877528089888</v>
      </c>
      <c r="D22" s="53">
        <v>312.0</v>
      </c>
      <c r="E22" s="53"/>
      <c r="F22" s="54">
        <f t="shared" ref="F22:G22" si="13">ROUND($D22*F$7,0)</f>
        <v>262</v>
      </c>
      <c r="G22" s="30">
        <f t="shared" si="13"/>
        <v>343</v>
      </c>
      <c r="H22" s="30"/>
      <c r="I22" s="50"/>
      <c r="J22" s="5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2.75" customHeight="1">
      <c r="B23" s="48" t="s">
        <v>54</v>
      </c>
      <c r="C23" s="52">
        <v>292.31775280898876</v>
      </c>
      <c r="D23" s="53">
        <v>314.0</v>
      </c>
      <c r="E23" s="53"/>
      <c r="F23" s="54">
        <f t="shared" ref="F23:G23" si="14">ROUND($D23*F$7,0)</f>
        <v>264</v>
      </c>
      <c r="G23" s="30">
        <f t="shared" si="14"/>
        <v>345</v>
      </c>
      <c r="H23" s="30"/>
      <c r="I23" s="50"/>
      <c r="J23" s="55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2.75" customHeight="1">
      <c r="B24" s="48" t="s">
        <v>55</v>
      </c>
      <c r="C24" s="52">
        <v>341.4777528089888</v>
      </c>
      <c r="D24" s="53">
        <v>348.0</v>
      </c>
      <c r="E24" s="53"/>
      <c r="F24" s="54">
        <f t="shared" ref="F24:G24" si="15">ROUND($D24*F$7,0)</f>
        <v>292</v>
      </c>
      <c r="G24" s="30">
        <f t="shared" si="15"/>
        <v>383</v>
      </c>
      <c r="H24" s="30"/>
      <c r="I24" s="50"/>
      <c r="J24" s="55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2.75" customHeight="1">
      <c r="B25" s="56" t="s">
        <v>56</v>
      </c>
      <c r="C25" s="52">
        <v>314.9877528089888</v>
      </c>
      <c r="D25" s="53">
        <v>261.0</v>
      </c>
      <c r="E25" s="53"/>
      <c r="F25" s="57">
        <f t="shared" ref="F25:G25" si="16">ROUND($D25*F$7,0)</f>
        <v>219</v>
      </c>
      <c r="G25" s="58">
        <f t="shared" si="16"/>
        <v>287</v>
      </c>
      <c r="H25" s="58"/>
      <c r="I25" s="50"/>
      <c r="J25" s="55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2.75" customHeight="1">
      <c r="B26" s="59" t="s">
        <v>57</v>
      </c>
      <c r="C26" s="52">
        <v>274.6752528089888</v>
      </c>
      <c r="D26" s="53">
        <v>187.0</v>
      </c>
      <c r="E26" s="53"/>
      <c r="F26" s="57">
        <f t="shared" ref="F26:G26" si="17">ROUND($D26*F$7,0)</f>
        <v>157</v>
      </c>
      <c r="G26" s="58">
        <f t="shared" si="17"/>
        <v>206</v>
      </c>
      <c r="H26" s="58"/>
      <c r="I26" s="50"/>
      <c r="J26" s="55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2.75" customHeight="1">
      <c r="B27" s="48" t="s">
        <v>58</v>
      </c>
      <c r="C27" s="52">
        <v>350.60346709470303</v>
      </c>
      <c r="D27" s="53">
        <v>340.0</v>
      </c>
      <c r="E27" s="53"/>
      <c r="F27" s="54">
        <f t="shared" ref="F27:G27" si="18">ROUND($D27*F$8,0)</f>
        <v>279</v>
      </c>
      <c r="G27" s="30">
        <f t="shared" si="18"/>
        <v>279</v>
      </c>
      <c r="H27" s="30"/>
      <c r="I27" s="50"/>
      <c r="J27" s="55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0" customHeight="1">
      <c r="B28" s="48" t="s">
        <v>59</v>
      </c>
      <c r="C28" s="52">
        <v>34.94</v>
      </c>
      <c r="D28" s="53">
        <v>35.0</v>
      </c>
      <c r="E28" s="53"/>
      <c r="F28" s="54">
        <f t="shared" ref="F28:F32" si="19">ROUND($D28*F$7,0)</f>
        <v>29</v>
      </c>
      <c r="G28" s="30">
        <v>37.0</v>
      </c>
      <c r="H28" s="30"/>
      <c r="I28" s="50"/>
    </row>
    <row r="29" ht="15.0" customHeight="1">
      <c r="B29" s="48" t="s">
        <v>60</v>
      </c>
      <c r="C29" s="52">
        <v>21.939999999999998</v>
      </c>
      <c r="D29" s="53">
        <v>22.0</v>
      </c>
      <c r="E29" s="53"/>
      <c r="F29" s="54">
        <f t="shared" si="19"/>
        <v>18</v>
      </c>
      <c r="G29" s="30">
        <v>24.0</v>
      </c>
      <c r="H29" s="30"/>
    </row>
    <row r="30" ht="15.0" customHeight="1">
      <c r="B30" s="48" t="s">
        <v>61</v>
      </c>
      <c r="C30" s="52">
        <v>34.99</v>
      </c>
      <c r="D30" s="53">
        <v>35.0</v>
      </c>
      <c r="E30" s="53"/>
      <c r="F30" s="54">
        <f t="shared" si="19"/>
        <v>29</v>
      </c>
      <c r="G30" s="30">
        <v>37.0</v>
      </c>
      <c r="H30" s="30"/>
    </row>
    <row r="31" ht="15.0" customHeight="1">
      <c r="B31" s="48" t="s">
        <v>62</v>
      </c>
      <c r="C31" s="52">
        <v>20.1225</v>
      </c>
      <c r="D31" s="53">
        <v>20.0</v>
      </c>
      <c r="E31" s="53"/>
      <c r="F31" s="54">
        <f t="shared" si="19"/>
        <v>17</v>
      </c>
      <c r="G31" s="30">
        <v>20.0</v>
      </c>
      <c r="H31" s="30"/>
    </row>
    <row r="32" ht="15.0" customHeight="1">
      <c r="B32" s="48" t="s">
        <v>63</v>
      </c>
      <c r="C32" s="52">
        <v>29.565</v>
      </c>
      <c r="D32" s="53">
        <v>30.0</v>
      </c>
      <c r="E32" s="53"/>
      <c r="F32" s="54">
        <f t="shared" si="19"/>
        <v>25</v>
      </c>
      <c r="G32" s="30">
        <v>30.0</v>
      </c>
      <c r="H32" s="30"/>
    </row>
    <row r="33" ht="15.0" customHeight="1">
      <c r="H33" s="1"/>
    </row>
    <row r="34" ht="15.0" customHeight="1">
      <c r="H34" s="1"/>
    </row>
  </sheetData>
  <mergeCells count="3">
    <mergeCell ref="E3:H3"/>
    <mergeCell ref="K3:N3"/>
    <mergeCell ref="Q3:T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36.88"/>
    <col customWidth="1" min="3" max="3" width="15.75"/>
    <col customWidth="1" min="4" max="4" width="17.38"/>
    <col customWidth="1" min="5" max="17" width="15.75"/>
    <col customWidth="1" min="18" max="18" width="18.0"/>
    <col customWidth="1" min="19" max="26" width="15.75"/>
  </cols>
  <sheetData>
    <row r="3" ht="26.25" customHeight="1">
      <c r="B3" s="60"/>
      <c r="C3" s="61" t="s">
        <v>20</v>
      </c>
      <c r="D3" s="62">
        <v>400.0</v>
      </c>
      <c r="E3" s="60" t="s">
        <v>21</v>
      </c>
      <c r="F3" s="11"/>
      <c r="G3" s="11"/>
      <c r="H3" s="12"/>
      <c r="I3" s="61" t="s">
        <v>22</v>
      </c>
      <c r="J3" s="62">
        <v>1000.0</v>
      </c>
      <c r="K3" s="60" t="s">
        <v>23</v>
      </c>
      <c r="L3" s="11"/>
      <c r="M3" s="11"/>
      <c r="N3" s="12"/>
      <c r="O3" s="61" t="s">
        <v>22</v>
      </c>
      <c r="P3" s="63">
        <v>2000.0</v>
      </c>
      <c r="Q3" s="64" t="s">
        <v>24</v>
      </c>
      <c r="R3" s="14"/>
      <c r="S3" s="14"/>
      <c r="T3" s="15"/>
      <c r="U3" s="61" t="s">
        <v>25</v>
      </c>
      <c r="V3" s="62">
        <v>4000.0</v>
      </c>
      <c r="W3" s="61" t="s">
        <v>26</v>
      </c>
      <c r="X3" s="62">
        <v>2000.0</v>
      </c>
      <c r="Y3" s="61" t="s">
        <v>27</v>
      </c>
      <c r="Z3" s="62">
        <v>2001.0</v>
      </c>
    </row>
    <row r="4" ht="12.75" customHeight="1">
      <c r="B4" s="65" t="s">
        <v>64</v>
      </c>
      <c r="C4" s="66" t="s">
        <v>29</v>
      </c>
      <c r="D4" s="67">
        <v>0.42</v>
      </c>
      <c r="E4" s="68" t="s">
        <v>29</v>
      </c>
      <c r="F4" s="69">
        <v>7.0E-4</v>
      </c>
      <c r="G4" s="69" t="s">
        <v>30</v>
      </c>
      <c r="H4" s="70">
        <v>0.13999999999999996</v>
      </c>
      <c r="I4" s="66" t="s">
        <v>29</v>
      </c>
      <c r="J4" s="67">
        <v>0.84</v>
      </c>
      <c r="K4" s="68" t="s">
        <v>29</v>
      </c>
      <c r="L4" s="69">
        <v>2.8000000000000014E-4</v>
      </c>
      <c r="M4" s="69" t="s">
        <v>30</v>
      </c>
      <c r="N4" s="70">
        <v>0.5599999999999998</v>
      </c>
      <c r="O4" s="66" t="s">
        <v>29</v>
      </c>
      <c r="P4" s="67">
        <v>1.12</v>
      </c>
      <c r="Q4" s="71" t="s">
        <v>29</v>
      </c>
      <c r="R4" s="72">
        <v>7.0E-5</v>
      </c>
      <c r="S4" s="73" t="s">
        <v>30</v>
      </c>
      <c r="T4" s="72">
        <v>0.98</v>
      </c>
      <c r="U4" s="68" t="s">
        <v>29</v>
      </c>
      <c r="V4" s="67">
        <v>1.26</v>
      </c>
      <c r="W4" s="66" t="s">
        <v>29</v>
      </c>
      <c r="X4" s="67">
        <v>1.26</v>
      </c>
      <c r="Y4" s="66" t="s">
        <v>31</v>
      </c>
      <c r="Z4" s="67">
        <v>1.35</v>
      </c>
    </row>
    <row r="5" ht="12.75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2.75" customHeight="1">
      <c r="B6" s="9"/>
      <c r="C6" s="9"/>
      <c r="D6" s="9"/>
      <c r="E6" s="9"/>
      <c r="F6" s="9" t="s">
        <v>33</v>
      </c>
      <c r="G6" s="9" t="s">
        <v>34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2.75" customHeight="1">
      <c r="B7" s="9" t="s">
        <v>35</v>
      </c>
      <c r="C7" s="9">
        <f>'Tarif_ACT-REG+PARENTS-ENFANTS'!B4</f>
        <v>1000</v>
      </c>
      <c r="D7" s="9"/>
      <c r="E7" s="49" t="s">
        <v>36</v>
      </c>
      <c r="F7" s="74">
        <f>IF($C$7&gt;$V$3,$V$4,IF($C$7&gt;$P$3,$R$4*$C$7+$T$4,IF($C$7&gt;$J$3,$L$4*$C$7+$N$4,IF($C$7&gt;$D$3,$F$4*$C$7+$H$4,$D$4))))</f>
        <v>0.84</v>
      </c>
      <c r="G7" s="50">
        <f>IF($C$7&gt;$X$3,$Z$4,$X$4)</f>
        <v>1.26</v>
      </c>
      <c r="H7" s="75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2.75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2.75" customHeight="1">
      <c r="B9" s="9" t="s">
        <v>65</v>
      </c>
      <c r="C9" s="9" t="s">
        <v>38</v>
      </c>
      <c r="D9" s="9" t="s">
        <v>7</v>
      </c>
      <c r="E9" s="9"/>
      <c r="F9" s="9" t="s">
        <v>39</v>
      </c>
      <c r="G9" s="9" t="s">
        <v>40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2.75" customHeight="1">
      <c r="B10" s="65" t="s">
        <v>66</v>
      </c>
      <c r="C10" s="76">
        <v>344.2458361425047</v>
      </c>
      <c r="D10" s="77">
        <v>230.0</v>
      </c>
      <c r="E10" s="77"/>
      <c r="F10" s="30">
        <f t="shared" ref="F10:G10" si="1">ROUND($D10*F$7,0)</f>
        <v>193</v>
      </c>
      <c r="G10" s="30">
        <f t="shared" si="1"/>
        <v>290</v>
      </c>
      <c r="H10" s="3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2.75" customHeight="1">
      <c r="B11" s="65" t="s">
        <v>67</v>
      </c>
      <c r="C11" s="76">
        <v>382.9690504282189</v>
      </c>
      <c r="D11" s="77">
        <v>312.0</v>
      </c>
      <c r="E11" s="77"/>
      <c r="F11" s="30">
        <f t="shared" ref="F11:G11" si="2">ROUND($D11*F$7,0)</f>
        <v>262</v>
      </c>
      <c r="G11" s="30">
        <f t="shared" si="2"/>
        <v>393</v>
      </c>
      <c r="H11" s="3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2.75" customHeight="1">
      <c r="B12" s="78" t="s">
        <v>68</v>
      </c>
      <c r="C12" s="76">
        <v>420.6565504282189</v>
      </c>
      <c r="D12" s="77">
        <v>316.0</v>
      </c>
      <c r="E12" s="77"/>
      <c r="F12" s="30">
        <f t="shared" ref="F12:G12" si="3">ROUND($D12*F$7,0)</f>
        <v>265</v>
      </c>
      <c r="G12" s="30">
        <f t="shared" si="3"/>
        <v>398</v>
      </c>
      <c r="H12" s="3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2.75" customHeight="1">
      <c r="B13" s="65" t="s">
        <v>69</v>
      </c>
      <c r="C13" s="76">
        <v>462.1878004282189</v>
      </c>
      <c r="D13" s="77">
        <v>304.0</v>
      </c>
      <c r="E13" s="77"/>
      <c r="F13" s="30">
        <f t="shared" ref="F13:G13" si="4">ROUND($D13*F$7,0)</f>
        <v>255</v>
      </c>
      <c r="G13" s="30">
        <f t="shared" si="4"/>
        <v>383</v>
      </c>
      <c r="H13" s="3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2.75" customHeight="1">
      <c r="B14" s="65" t="s">
        <v>70</v>
      </c>
      <c r="C14" s="76">
        <v>416.2360958827644</v>
      </c>
      <c r="D14" s="77">
        <v>295.0</v>
      </c>
      <c r="E14" s="77"/>
      <c r="F14" s="30">
        <f t="shared" ref="F14:G14" si="5">ROUND($D14*F$7,0)</f>
        <v>248</v>
      </c>
      <c r="G14" s="30">
        <f t="shared" si="5"/>
        <v>372</v>
      </c>
      <c r="H14" s="3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2.75" customHeight="1">
      <c r="B15" s="65" t="s">
        <v>71</v>
      </c>
      <c r="C15" s="76">
        <v>485.7815504282189</v>
      </c>
      <c r="D15" s="77">
        <v>340.0</v>
      </c>
      <c r="E15" s="77"/>
      <c r="F15" s="30">
        <f t="shared" ref="F15:G15" si="6">ROUND($D15*F$7,0)</f>
        <v>286</v>
      </c>
      <c r="G15" s="30">
        <f t="shared" si="6"/>
        <v>428</v>
      </c>
      <c r="H15" s="3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2.75" customHeight="1">
      <c r="B16" s="65" t="s">
        <v>72</v>
      </c>
      <c r="C16" s="76">
        <v>493.4204393171078</v>
      </c>
      <c r="D16" s="77">
        <v>363.0</v>
      </c>
      <c r="E16" s="77"/>
      <c r="F16" s="30">
        <f t="shared" ref="F16:G16" si="7">ROUND($D16*F$7,0)</f>
        <v>305</v>
      </c>
      <c r="G16" s="30">
        <f t="shared" si="7"/>
        <v>457</v>
      </c>
      <c r="H16" s="3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2.75" customHeight="1">
      <c r="B17" s="65" t="s">
        <v>73</v>
      </c>
      <c r="C17" s="76">
        <v>490.75446471393326</v>
      </c>
      <c r="D17" s="77">
        <v>332.0</v>
      </c>
      <c r="E17" s="77"/>
      <c r="F17" s="30">
        <f t="shared" ref="F17:G17" si="8">ROUND($D17*F$7,0)</f>
        <v>279</v>
      </c>
      <c r="G17" s="30">
        <f t="shared" si="8"/>
        <v>418</v>
      </c>
      <c r="H17" s="30"/>
    </row>
    <row r="18" ht="12.75" customHeight="1">
      <c r="B18" s="65" t="s">
        <v>74</v>
      </c>
      <c r="C18" s="76">
        <v>391.163590428219</v>
      </c>
      <c r="D18" s="77">
        <v>260.0</v>
      </c>
      <c r="E18" s="77"/>
      <c r="F18" s="30">
        <f t="shared" ref="F18:G18" si="9">ROUND($D18*F$7,0)</f>
        <v>218</v>
      </c>
      <c r="G18" s="30">
        <f t="shared" si="9"/>
        <v>328</v>
      </c>
      <c r="H18" s="30"/>
    </row>
    <row r="19" ht="12.75" customHeight="1">
      <c r="B19" s="65" t="s">
        <v>75</v>
      </c>
      <c r="C19" s="76">
        <v>342.6390504282189</v>
      </c>
      <c r="D19" s="77">
        <v>289.0</v>
      </c>
      <c r="E19" s="77"/>
      <c r="F19" s="30">
        <f t="shared" ref="F19:G19" si="10">ROUND($D19*F$7,0)</f>
        <v>243</v>
      </c>
      <c r="G19" s="30">
        <f t="shared" si="10"/>
        <v>364</v>
      </c>
      <c r="H19" s="30"/>
    </row>
    <row r="20" ht="12.75" customHeight="1">
      <c r="B20" s="78" t="s">
        <v>76</v>
      </c>
      <c r="C20" s="76">
        <v>358.2969647139332</v>
      </c>
      <c r="D20" s="77">
        <v>278.0</v>
      </c>
      <c r="E20" s="77"/>
      <c r="F20" s="30">
        <f t="shared" ref="F20:G20" si="11">ROUND($D20*F$7,0)</f>
        <v>234</v>
      </c>
      <c r="G20" s="30">
        <f t="shared" si="11"/>
        <v>350</v>
      </c>
      <c r="H20" s="30"/>
    </row>
    <row r="21" ht="12.75" customHeight="1">
      <c r="B21" s="78" t="s">
        <v>77</v>
      </c>
      <c r="C21" s="76">
        <v>442.1011129282189</v>
      </c>
      <c r="D21" s="77">
        <v>324.0</v>
      </c>
      <c r="E21" s="77"/>
      <c r="F21" s="30">
        <f t="shared" ref="F21:G21" si="12">ROUND($D21*F$7,0)</f>
        <v>272</v>
      </c>
      <c r="G21" s="30">
        <f t="shared" si="12"/>
        <v>408</v>
      </c>
      <c r="H21" s="30"/>
    </row>
    <row r="22" ht="12.75" customHeight="1">
      <c r="B22" s="78" t="s">
        <v>78</v>
      </c>
      <c r="C22" s="76">
        <v>559.751265321836</v>
      </c>
      <c r="D22" s="77">
        <v>418.0</v>
      </c>
      <c r="E22" s="77"/>
      <c r="F22" s="30">
        <f t="shared" ref="F22:G22" si="13">ROUND($D22*F$7,0)</f>
        <v>351</v>
      </c>
      <c r="G22" s="30">
        <f t="shared" si="13"/>
        <v>527</v>
      </c>
      <c r="H22" s="30"/>
    </row>
    <row r="23" ht="12.75" customHeight="1">
      <c r="B23" s="78" t="s">
        <v>79</v>
      </c>
      <c r="C23" s="76">
        <v>262.88012185679037</v>
      </c>
      <c r="D23" s="77">
        <v>237.0</v>
      </c>
      <c r="E23" s="77"/>
      <c r="F23" s="30">
        <f t="shared" ref="F23:G23" si="14">ROUND($D23*F$7,0)</f>
        <v>199</v>
      </c>
      <c r="G23" s="30">
        <f t="shared" si="14"/>
        <v>299</v>
      </c>
      <c r="H23" s="30"/>
    </row>
    <row r="24" ht="12.75" customHeight="1">
      <c r="B24" s="78" t="s">
        <v>80</v>
      </c>
      <c r="C24" s="76">
        <v>533.6945504282189</v>
      </c>
      <c r="D24" s="77">
        <v>534.0</v>
      </c>
      <c r="E24" s="77"/>
      <c r="F24" s="30">
        <f t="shared" ref="F24:G24" si="15">ROUND($D24*F$7,0)</f>
        <v>449</v>
      </c>
      <c r="G24" s="30">
        <f t="shared" si="15"/>
        <v>673</v>
      </c>
      <c r="H24" s="30"/>
    </row>
    <row r="25" ht="12.75" customHeight="1">
      <c r="B25" s="65" t="s">
        <v>81</v>
      </c>
      <c r="C25" s="76">
        <v>291.5765504282189</v>
      </c>
      <c r="D25" s="77">
        <v>235.0</v>
      </c>
      <c r="E25" s="77"/>
      <c r="F25" s="30">
        <f t="shared" ref="F25:G25" si="16">ROUND($D25*F$7,0)</f>
        <v>197</v>
      </c>
      <c r="G25" s="30">
        <f t="shared" si="16"/>
        <v>296</v>
      </c>
      <c r="H25" s="30"/>
    </row>
    <row r="26" ht="12.75" customHeight="1">
      <c r="B26" s="65" t="s">
        <v>82</v>
      </c>
      <c r="C26" s="76">
        <v>368.9932170948856</v>
      </c>
      <c r="D26" s="77">
        <v>280.0</v>
      </c>
      <c r="E26" s="77"/>
      <c r="F26" s="30">
        <f t="shared" ref="F26:G26" si="17">ROUND($D26*F$7,0)</f>
        <v>235</v>
      </c>
      <c r="G26" s="30">
        <f t="shared" si="17"/>
        <v>353</v>
      </c>
      <c r="H26" s="30"/>
    </row>
    <row r="27" ht="12.75" customHeight="1">
      <c r="B27" s="65" t="s">
        <v>83</v>
      </c>
      <c r="C27" s="76">
        <v>493.3128004282189</v>
      </c>
      <c r="D27" s="77">
        <v>364.0</v>
      </c>
      <c r="E27" s="77"/>
      <c r="F27" s="30">
        <f t="shared" ref="F27:G27" si="18">ROUND($D27*F$7,0)</f>
        <v>306</v>
      </c>
      <c r="G27" s="30">
        <f t="shared" si="18"/>
        <v>459</v>
      </c>
      <c r="H27" s="30"/>
    </row>
    <row r="28" ht="12.75" customHeight="1">
      <c r="B28" s="65" t="s">
        <v>84</v>
      </c>
      <c r="C28" s="76">
        <v>406.13155042821893</v>
      </c>
      <c r="D28" s="77">
        <v>291.0</v>
      </c>
      <c r="E28" s="77"/>
      <c r="F28" s="30">
        <f t="shared" ref="F28:G28" si="19">ROUND($D28*F$7,0)</f>
        <v>244</v>
      </c>
      <c r="G28" s="30">
        <f t="shared" si="19"/>
        <v>367</v>
      </c>
      <c r="H28" s="30"/>
    </row>
    <row r="29" ht="12.75" customHeight="1">
      <c r="B29" s="65" t="s">
        <v>85</v>
      </c>
      <c r="C29" s="76">
        <v>406.13155042821893</v>
      </c>
      <c r="D29" s="77">
        <v>342.0</v>
      </c>
      <c r="E29" s="77"/>
      <c r="F29" s="30">
        <f t="shared" ref="F29:G29" si="20">ROUND($D29*F$7,0)</f>
        <v>287</v>
      </c>
      <c r="G29" s="30">
        <f t="shared" si="20"/>
        <v>431</v>
      </c>
      <c r="H29" s="30"/>
    </row>
    <row r="30" ht="12.75" customHeight="1">
      <c r="B30" s="65" t="s">
        <v>86</v>
      </c>
      <c r="C30" s="76">
        <v>401.2015504282189</v>
      </c>
      <c r="D30" s="77">
        <v>314.0</v>
      </c>
      <c r="E30" s="77"/>
      <c r="F30" s="30">
        <f t="shared" ref="F30:G30" si="21">ROUND($D30*F$7,0)</f>
        <v>264</v>
      </c>
      <c r="G30" s="30">
        <f t="shared" si="21"/>
        <v>396</v>
      </c>
      <c r="H30" s="30"/>
    </row>
    <row r="31" ht="12.75" customHeight="1">
      <c r="B31" s="65" t="s">
        <v>55</v>
      </c>
      <c r="C31" s="76">
        <v>317.6615504282189</v>
      </c>
      <c r="D31" s="77">
        <v>227.0</v>
      </c>
      <c r="E31" s="77"/>
      <c r="F31" s="30">
        <f t="shared" ref="F31:G31" si="22">ROUND($D31*F$7,0)</f>
        <v>191</v>
      </c>
      <c r="G31" s="30">
        <f t="shared" si="22"/>
        <v>286</v>
      </c>
      <c r="H31" s="30"/>
    </row>
    <row r="32" ht="15.0" customHeight="1">
      <c r="B32" s="65" t="s">
        <v>87</v>
      </c>
      <c r="C32" s="76">
        <v>416.03455042821895</v>
      </c>
      <c r="D32" s="77">
        <v>263.0</v>
      </c>
      <c r="E32" s="77"/>
      <c r="F32" s="30">
        <f t="shared" ref="F32:G32" si="23">ROUND($D32*F$7,0)</f>
        <v>221</v>
      </c>
      <c r="G32" s="30">
        <f t="shared" si="23"/>
        <v>331</v>
      </c>
      <c r="H32" s="30"/>
    </row>
  </sheetData>
  <mergeCells count="3">
    <mergeCell ref="E3:H3"/>
    <mergeCell ref="K3:N3"/>
    <mergeCell ref="Q3:T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2" width="38.63"/>
    <col customWidth="1" min="3" max="26" width="15.75"/>
  </cols>
  <sheetData>
    <row r="3" ht="25.5" customHeight="1">
      <c r="B3" s="43"/>
      <c r="C3" s="44" t="s">
        <v>20</v>
      </c>
      <c r="D3" s="45">
        <v>400.0</v>
      </c>
      <c r="E3" s="43" t="s">
        <v>21</v>
      </c>
      <c r="F3" s="27"/>
      <c r="G3" s="27"/>
      <c r="H3" s="46"/>
      <c r="I3" s="44" t="s">
        <v>22</v>
      </c>
      <c r="J3" s="45">
        <v>1000.0</v>
      </c>
      <c r="K3" s="43" t="s">
        <v>23</v>
      </c>
      <c r="L3" s="27"/>
      <c r="M3" s="27"/>
      <c r="N3" s="46"/>
      <c r="O3" s="44" t="s">
        <v>22</v>
      </c>
      <c r="P3" s="45">
        <v>2000.0</v>
      </c>
      <c r="Q3" s="43" t="s">
        <v>24</v>
      </c>
      <c r="R3" s="27"/>
      <c r="S3" s="27"/>
      <c r="T3" s="46"/>
      <c r="U3" s="44" t="s">
        <v>25</v>
      </c>
      <c r="V3" s="45">
        <v>4000.0</v>
      </c>
      <c r="W3" s="44" t="s">
        <v>26</v>
      </c>
      <c r="X3" s="45">
        <v>2000.0</v>
      </c>
      <c r="Y3" s="44" t="s">
        <v>27</v>
      </c>
      <c r="Z3" s="47">
        <v>2001.0</v>
      </c>
    </row>
    <row r="4" ht="12.75" customHeight="1">
      <c r="B4" s="48" t="s">
        <v>88</v>
      </c>
      <c r="C4" s="44" t="s">
        <v>29</v>
      </c>
      <c r="D4" s="45">
        <v>0.48</v>
      </c>
      <c r="E4" s="44" t="s">
        <v>29</v>
      </c>
      <c r="F4" s="45">
        <v>6.0E-4</v>
      </c>
      <c r="G4" s="45" t="s">
        <v>30</v>
      </c>
      <c r="H4" s="45">
        <v>0.24</v>
      </c>
      <c r="I4" s="44" t="s">
        <v>29</v>
      </c>
      <c r="J4" s="45">
        <v>0.84</v>
      </c>
      <c r="K4" s="44" t="s">
        <v>29</v>
      </c>
      <c r="L4" s="45">
        <v>1.6000000000000004E-4</v>
      </c>
      <c r="M4" s="45" t="s">
        <v>30</v>
      </c>
      <c r="N4" s="45">
        <v>0.6799999999999999</v>
      </c>
      <c r="O4" s="44" t="s">
        <v>29</v>
      </c>
      <c r="P4" s="45">
        <v>1.0</v>
      </c>
      <c r="Q4" s="44" t="s">
        <v>29</v>
      </c>
      <c r="R4" s="45">
        <v>5.0E-5</v>
      </c>
      <c r="S4" s="45" t="s">
        <v>30</v>
      </c>
      <c r="T4" s="45">
        <v>0.9</v>
      </c>
      <c r="U4" s="44" t="s">
        <v>29</v>
      </c>
      <c r="V4" s="45">
        <v>1.1</v>
      </c>
      <c r="W4" s="44" t="s">
        <v>29</v>
      </c>
      <c r="X4" s="45">
        <v>1.1</v>
      </c>
      <c r="Y4" s="44" t="s">
        <v>31</v>
      </c>
      <c r="Z4" s="47">
        <v>1.18</v>
      </c>
    </row>
    <row r="5" ht="12.75" customHeight="1">
      <c r="B5" s="48" t="s">
        <v>89</v>
      </c>
      <c r="C5" s="44" t="s">
        <v>29</v>
      </c>
      <c r="D5" s="45">
        <v>0.68</v>
      </c>
      <c r="E5" s="44" t="s">
        <v>29</v>
      </c>
      <c r="F5" s="45">
        <v>4.999999999999999E-4</v>
      </c>
      <c r="G5" s="45" t="s">
        <v>30</v>
      </c>
      <c r="H5" s="45">
        <v>0.4800000000000001</v>
      </c>
      <c r="I5" s="44" t="s">
        <v>29</v>
      </c>
      <c r="J5" s="45">
        <v>0.98</v>
      </c>
      <c r="K5" s="44" t="s">
        <v>29</v>
      </c>
      <c r="L5" s="45">
        <v>1.2000000000000011E-4</v>
      </c>
      <c r="M5" s="45" t="s">
        <v>30</v>
      </c>
      <c r="N5" s="45">
        <v>0.8599999999999999</v>
      </c>
      <c r="O5" s="44" t="s">
        <v>29</v>
      </c>
      <c r="P5" s="45">
        <v>1.1</v>
      </c>
      <c r="Q5" s="44" t="s">
        <v>29</v>
      </c>
      <c r="R5" s="45">
        <v>5.0E-5</v>
      </c>
      <c r="S5" s="45" t="s">
        <v>30</v>
      </c>
      <c r="T5" s="45">
        <v>1.0</v>
      </c>
      <c r="U5" s="44" t="s">
        <v>29</v>
      </c>
      <c r="V5" s="45">
        <v>1.2</v>
      </c>
      <c r="W5" s="44" t="s">
        <v>29</v>
      </c>
      <c r="X5" s="45">
        <v>1.2</v>
      </c>
      <c r="Y5" s="44" t="s">
        <v>31</v>
      </c>
      <c r="Z5" s="47">
        <v>1.25</v>
      </c>
    </row>
    <row r="6" ht="24.75" customHeight="1">
      <c r="B6" s="9"/>
      <c r="C6" s="9"/>
      <c r="D6" s="9"/>
      <c r="E6" s="9"/>
      <c r="F6" s="9"/>
      <c r="G6" s="9" t="s">
        <v>33</v>
      </c>
      <c r="H6" s="9" t="s">
        <v>34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2.75" customHeight="1">
      <c r="B7" s="9" t="s">
        <v>35</v>
      </c>
      <c r="C7" s="9">
        <f>'Tarif_ACT-REG+PARENTS-ENFANTS'!B4</f>
        <v>1000</v>
      </c>
      <c r="D7" s="9"/>
      <c r="E7" s="9"/>
      <c r="F7" s="49" t="s">
        <v>36</v>
      </c>
      <c r="G7" s="50">
        <f>IF($C$7&gt;$V$3,$V$4,IF($C$7&gt;$P$3,$R$4*$C$7+$T$4,IF($C$7&gt;$J$3,$L$4*$C$7+$N$4,IF($C$7&gt;$D$3,$F$4*$C$7+$H$4,$D$4))))</f>
        <v>0.84</v>
      </c>
      <c r="H7" s="50">
        <f>IF($C$7&gt;$X$3,$Z$4,$X$4)</f>
        <v>1.1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2.75" customHeight="1">
      <c r="B8" s="9"/>
      <c r="C8" s="9"/>
      <c r="D8" s="9"/>
      <c r="E8" s="9"/>
      <c r="F8" s="49" t="s">
        <v>36</v>
      </c>
      <c r="G8" s="50">
        <f>IF($C$7&gt;$V$3,$V$5,IF($C$7&gt;$P$3,$R$5*$C$7+$T$5,IF($C$7&gt;$J$3,$L$5*$C$7+$N$5,IF($C$7&gt;$D$3,$F$5*$C$7+$H$5,$D$5))))</f>
        <v>0.98</v>
      </c>
      <c r="H8" s="50">
        <f>IF($C$7&gt;$X$3,$Z$5,$X$5)</f>
        <v>1.2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2.75" customHeight="1">
      <c r="B9" s="9"/>
      <c r="C9" s="9"/>
      <c r="D9" s="9"/>
      <c r="E9" s="9"/>
      <c r="F9" s="49"/>
      <c r="G9" s="50"/>
      <c r="H9" s="5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8.5" customHeight="1">
      <c r="B10" s="9" t="s">
        <v>37</v>
      </c>
      <c r="C10" s="73" t="s">
        <v>38</v>
      </c>
      <c r="D10" s="73" t="s">
        <v>7</v>
      </c>
      <c r="E10" s="79"/>
      <c r="F10" s="73" t="s">
        <v>90</v>
      </c>
      <c r="G10" s="73" t="s">
        <v>91</v>
      </c>
      <c r="H10" s="73" t="s">
        <v>40</v>
      </c>
      <c r="I10" s="7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2.75" customHeight="1">
      <c r="B11" s="65" t="s">
        <v>92</v>
      </c>
      <c r="C11" s="52">
        <v>258.0527682487927</v>
      </c>
      <c r="D11" s="53">
        <v>28.0</v>
      </c>
      <c r="E11" s="53"/>
      <c r="F11" s="73">
        <v>1.0</v>
      </c>
      <c r="G11" s="80">
        <f t="shared" ref="G11:H11" si="1">ROUND($D11*IF($F11=1,G$7,G$8),0)</f>
        <v>24</v>
      </c>
      <c r="H11" s="80">
        <f t="shared" si="1"/>
        <v>31</v>
      </c>
      <c r="I11" s="8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2.75" customHeight="1">
      <c r="B12" s="65" t="s">
        <v>93</v>
      </c>
      <c r="C12" s="52">
        <v>260.8067682487927</v>
      </c>
      <c r="D12" s="53">
        <v>31.0</v>
      </c>
      <c r="E12" s="53"/>
      <c r="F12" s="73">
        <v>1.0</v>
      </c>
      <c r="G12" s="80">
        <f t="shared" ref="G12:H12" si="2">ROUND($D12*IF($F12=1,G$7,G$8),0)</f>
        <v>26</v>
      </c>
      <c r="H12" s="80">
        <f t="shared" si="2"/>
        <v>34</v>
      </c>
      <c r="I12" s="8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2.75" customHeight="1">
      <c r="B13" s="65" t="s">
        <v>53</v>
      </c>
      <c r="C13" s="52">
        <v>259.7567682487927</v>
      </c>
      <c r="D13" s="53">
        <v>30.0</v>
      </c>
      <c r="E13" s="53"/>
      <c r="F13" s="73">
        <v>1.0</v>
      </c>
      <c r="G13" s="80">
        <f t="shared" ref="G13:H13" si="3">ROUND($D13*IF($F13=1,G$7,G$8),0)</f>
        <v>25</v>
      </c>
      <c r="H13" s="80">
        <f t="shared" si="3"/>
        <v>33</v>
      </c>
      <c r="I13" s="8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2.75" customHeight="1">
      <c r="B14" s="65" t="s">
        <v>94</v>
      </c>
      <c r="C14" s="52">
        <v>267.1567682487927</v>
      </c>
      <c r="D14" s="53">
        <v>38.0</v>
      </c>
      <c r="E14" s="53"/>
      <c r="F14" s="73">
        <v>1.0</v>
      </c>
      <c r="G14" s="80">
        <f t="shared" ref="G14:H14" si="4">ROUND($D14*IF($F14=1,G$7,G$8),0)</f>
        <v>32</v>
      </c>
      <c r="H14" s="80">
        <f t="shared" si="4"/>
        <v>42</v>
      </c>
      <c r="I14" s="8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2.75" customHeight="1">
      <c r="B15" s="65"/>
      <c r="C15" s="52"/>
      <c r="D15" s="53"/>
      <c r="E15" s="53"/>
      <c r="F15" s="73"/>
      <c r="G15" s="80">
        <f t="shared" ref="G15:H15" si="5">ROUND($D15*IF($F15=1,G$7,G$8),0)</f>
        <v>0</v>
      </c>
      <c r="H15" s="80">
        <f t="shared" si="5"/>
        <v>0</v>
      </c>
      <c r="I15" s="8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2.75" customHeight="1">
      <c r="B16" s="65"/>
      <c r="C16" s="52"/>
      <c r="D16" s="53"/>
      <c r="E16" s="53"/>
      <c r="F16" s="73"/>
      <c r="G16" s="80">
        <f t="shared" ref="G16:H16" si="6">ROUND($D16*IF($F16=1,G$7,G$8),0)</f>
        <v>0</v>
      </c>
      <c r="H16" s="80">
        <f t="shared" si="6"/>
        <v>0</v>
      </c>
      <c r="I16" s="8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0" customHeight="1">
      <c r="B17" s="65"/>
      <c r="C17" s="52"/>
      <c r="D17" s="53"/>
      <c r="E17" s="53"/>
      <c r="F17" s="73"/>
      <c r="G17" s="80">
        <f t="shared" ref="G17:H17" si="7">ROUND($D17*IF($F17=1,G$7,G$8),0)</f>
        <v>0</v>
      </c>
      <c r="H17" s="80">
        <f t="shared" si="7"/>
        <v>0</v>
      </c>
      <c r="I17" s="80"/>
    </row>
    <row r="18" ht="15.0" customHeight="1">
      <c r="B18" s="65"/>
      <c r="C18" s="52"/>
      <c r="D18" s="53"/>
      <c r="E18" s="53"/>
      <c r="F18" s="73"/>
      <c r="G18" s="80">
        <f t="shared" ref="G18:H18" si="8">ROUND($D18*IF($F18=1,G$7,G$8),0)</f>
        <v>0</v>
      </c>
      <c r="H18" s="80">
        <f t="shared" si="8"/>
        <v>0</v>
      </c>
      <c r="I18" s="80"/>
    </row>
    <row r="19" ht="15.0" customHeight="1">
      <c r="B19" s="65"/>
      <c r="C19" s="52"/>
      <c r="D19" s="53"/>
      <c r="E19" s="53"/>
      <c r="F19" s="73"/>
      <c r="G19" s="80">
        <f t="shared" ref="G19:H19" si="9">ROUND($D19*IF($F19=1,G$7,G$8),0)</f>
        <v>0</v>
      </c>
      <c r="H19" s="80">
        <f t="shared" si="9"/>
        <v>0</v>
      </c>
      <c r="I19" s="80"/>
    </row>
    <row r="20" ht="15.0" customHeight="1">
      <c r="B20" s="65"/>
      <c r="C20" s="52"/>
      <c r="D20" s="53"/>
      <c r="E20" s="53"/>
      <c r="F20" s="73"/>
      <c r="G20" s="80">
        <f t="shared" ref="G20:H20" si="10">ROUND($D20*IF($F20=1,G$7,G$8),0)</f>
        <v>0</v>
      </c>
      <c r="H20" s="80">
        <f t="shared" si="10"/>
        <v>0</v>
      </c>
      <c r="I20" s="80"/>
    </row>
    <row r="21" ht="15.0" customHeight="1">
      <c r="B21" s="65"/>
      <c r="C21" s="52"/>
      <c r="D21" s="53"/>
      <c r="E21" s="53"/>
      <c r="F21" s="73"/>
      <c r="G21" s="80">
        <f t="shared" ref="G21:H21" si="11">ROUND($D21*IF($F21=1,G$7,G$8),0)</f>
        <v>0</v>
      </c>
      <c r="H21" s="80">
        <f t="shared" si="11"/>
        <v>0</v>
      </c>
      <c r="I21" s="80"/>
    </row>
    <row r="22" ht="15.0" customHeight="1">
      <c r="B22" s="65"/>
      <c r="C22" s="52"/>
      <c r="D22" s="53"/>
      <c r="E22" s="53"/>
      <c r="F22" s="73"/>
      <c r="G22" s="80">
        <f t="shared" ref="G22:H22" si="12">ROUND($D22*IF($F22=1,G$7,G$8),0)</f>
        <v>0</v>
      </c>
      <c r="H22" s="80">
        <f t="shared" si="12"/>
        <v>0</v>
      </c>
      <c r="I22" s="80"/>
    </row>
    <row r="23" ht="15.0" customHeight="1">
      <c r="B23" s="65"/>
      <c r="C23" s="52"/>
      <c r="D23" s="53"/>
      <c r="E23" s="53"/>
      <c r="F23" s="73"/>
      <c r="G23" s="80">
        <f t="shared" ref="G23:H23" si="13">ROUND($D23*IF($F23=1,G$7,G$8),0)</f>
        <v>0</v>
      </c>
      <c r="H23" s="80">
        <f t="shared" si="13"/>
        <v>0</v>
      </c>
      <c r="I23" s="80"/>
    </row>
  </sheetData>
  <mergeCells count="3">
    <mergeCell ref="E3:H3"/>
    <mergeCell ref="K3:N3"/>
    <mergeCell ref="Q3:T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2023-02-01T20:19:50Z</dcterms:created>
</cp:coreProperties>
</file>