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c9bbf31e1d7f9fbb/Documents/IMPORTANT/Horizons/Tarification^0Proweb/25-26/"/>
    </mc:Choice>
  </mc:AlternateContent>
  <xr:revisionPtr revIDLastSave="485" documentId="13_ncr:1_{17A56B21-FB61-4F6A-A421-F2655E821A25}" xr6:coauthVersionLast="47" xr6:coauthVersionMax="47" xr10:uidLastSave="{8A3C9A9D-D98F-45DA-94C6-D9112C34F719}"/>
  <bookViews>
    <workbookView xWindow="6105" yWindow="495" windowWidth="14385" windowHeight="10305" tabRatio="1000" xr2:uid="{00000000-000D-0000-FFFF-FFFF00000000}"/>
  </bookViews>
  <sheets>
    <sheet name="Tarification_ALSH" sheetId="2" r:id="rId1"/>
    <sheet name="ALSH - Calculs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WRzerfPrGk1/TQPMv1X326dY7Z4G9bB0zMjKx1YUEos="/>
    </ext>
  </extLst>
</workbook>
</file>

<file path=xl/calcChain.xml><?xml version="1.0" encoding="utf-8"?>
<calcChain xmlns="http://schemas.openxmlformats.org/spreadsheetml/2006/main">
  <c r="D11" i="2" l="1"/>
  <c r="D12" i="2"/>
  <c r="C7" i="7" l="1"/>
  <c r="C14" i="7"/>
  <c r="C16" i="7" s="1"/>
  <c r="C11" i="2" s="1"/>
  <c r="D19" i="7"/>
  <c r="C19" i="7"/>
  <c r="D18" i="7"/>
  <c r="D14" i="2" s="1"/>
  <c r="D18" i="2" s="1"/>
  <c r="C18" i="7"/>
  <c r="D10" i="2"/>
  <c r="C10" i="2"/>
  <c r="D8" i="2"/>
  <c r="C8" i="2"/>
  <c r="C23" i="7" l="1"/>
  <c r="C21" i="7"/>
  <c r="C22" i="7"/>
  <c r="C20" i="7"/>
  <c r="C16" i="2"/>
  <c r="C14" i="2"/>
  <c r="C18" i="2" s="1"/>
  <c r="C15" i="2"/>
  <c r="C19" i="2" s="1"/>
  <c r="C15" i="7"/>
  <c r="C12" i="2" s="1"/>
  <c r="D20" i="7"/>
  <c r="D15" i="2" s="1"/>
  <c r="D19" i="2" s="1"/>
  <c r="D21" i="7"/>
  <c r="D23" i="7"/>
  <c r="G7" i="7"/>
  <c r="F7" i="7"/>
  <c r="G8" i="7"/>
  <c r="F8" i="7"/>
  <c r="D22" i="7"/>
  <c r="D16" i="2" s="1"/>
  <c r="G19" i="7" l="1"/>
  <c r="G14" i="7"/>
  <c r="G20" i="7"/>
  <c r="G15" i="2" s="1"/>
  <c r="G19" i="2" s="1"/>
  <c r="G15" i="7"/>
  <c r="G12" i="2" s="1"/>
  <c r="G23" i="7"/>
  <c r="G16" i="7"/>
  <c r="G11" i="2" s="1"/>
  <c r="G22" i="7"/>
  <c r="G16" i="2" s="1"/>
  <c r="G13" i="7"/>
  <c r="G10" i="2" s="1"/>
  <c r="G11" i="7"/>
  <c r="G8" i="2" s="1"/>
  <c r="G18" i="7"/>
  <c r="G14" i="2" s="1"/>
  <c r="G18" i="2" s="1"/>
  <c r="G21" i="7"/>
  <c r="F19" i="7"/>
  <c r="F14" i="7"/>
  <c r="F18" i="7"/>
  <c r="E14" i="2" s="1"/>
  <c r="F22" i="7"/>
  <c r="E16" i="2" s="1"/>
  <c r="F16" i="2" s="1"/>
  <c r="F11" i="7"/>
  <c r="E8" i="2" s="1"/>
  <c r="F8" i="2" s="1"/>
  <c r="F21" i="7"/>
  <c r="F16" i="7"/>
  <c r="E11" i="2" s="1"/>
  <c r="F13" i="7"/>
  <c r="E10" i="2" s="1"/>
  <c r="F10" i="2" s="1"/>
  <c r="F20" i="7"/>
  <c r="E15" i="2" s="1"/>
  <c r="F15" i="7"/>
  <c r="E12" i="2" s="1"/>
  <c r="F23" i="7"/>
  <c r="F12" i="2" l="1"/>
  <c r="F11" i="2"/>
  <c r="F14" i="2"/>
  <c r="E18" i="2"/>
  <c r="E19" i="2"/>
  <c r="F15" i="2"/>
  <c r="F19" i="2" l="1"/>
  <c r="F18" i="2"/>
</calcChain>
</file>

<file path=xl/sharedStrings.xml><?xml version="1.0" encoding="utf-8"?>
<sst xmlns="http://schemas.openxmlformats.org/spreadsheetml/2006/main" count="66" uniqueCount="50">
  <si>
    <t xml:space="preserve">Tarifs pour QF = </t>
  </si>
  <si>
    <t>* hors valorisation locaux et fluides par la mairie</t>
  </si>
  <si>
    <t>MERCREDI</t>
  </si>
  <si>
    <t>Journée avec repas (MRA)</t>
  </si>
  <si>
    <t>Journée SANS repas (MA)</t>
  </si>
  <si>
    <t>Demi-journée avec repas (MR ou RA)</t>
  </si>
  <si>
    <t>Demi-journée SANS repas (M ou A)</t>
  </si>
  <si>
    <t>VACANCES</t>
  </si>
  <si>
    <t>Journée "5 jours" avec repas (MRA)</t>
  </si>
  <si>
    <t>Journée "5 jours" SANS repas (MA)</t>
  </si>
  <si>
    <t>Journée "4 jours" avec repas (MRA) + 2%</t>
  </si>
  <si>
    <t>Journée "4 jours" SANS repas (MA) + 2%</t>
  </si>
  <si>
    <t>Journée "à la carte" avec repas (MRA) + 5%</t>
  </si>
  <si>
    <t>Journée "à la carte" SANS repas (MA) + 5%</t>
  </si>
  <si>
    <t xml:space="preserve">QF &lt; </t>
  </si>
  <si>
    <t xml:space="preserve">QF = </t>
  </si>
  <si>
    <t>QF compris entre 1000 et 2000</t>
  </si>
  <si>
    <t>QF compris entre 2000 et 4000</t>
  </si>
  <si>
    <t>QF =</t>
  </si>
  <si>
    <t>EXT QF&lt;=</t>
  </si>
  <si>
    <t xml:space="preserve">EXT QF &gt;=  </t>
  </si>
  <si>
    <t xml:space="preserve">Taux = </t>
  </si>
  <si>
    <t xml:space="preserve">* QF + </t>
  </si>
  <si>
    <t xml:space="preserve">Tarif = </t>
  </si>
  <si>
    <t>Meylan</t>
  </si>
  <si>
    <t>Ext</t>
  </si>
  <si>
    <t>QF choisi</t>
  </si>
  <si>
    <t>Taux pour QF choisi</t>
  </si>
  <si>
    <t>Tarif de référence</t>
  </si>
  <si>
    <t>Tarif Meyan</t>
  </si>
  <si>
    <t>Tarif Ext</t>
  </si>
  <si>
    <t>QF compris entre 0 et 1000</t>
  </si>
  <si>
    <t>Taux ALSH</t>
  </si>
  <si>
    <t>ALSH</t>
  </si>
  <si>
    <t>Cout complet</t>
  </si>
  <si>
    <t>Repas</t>
  </si>
  <si>
    <t>VACANCES - Tarif à la journée</t>
  </si>
  <si>
    <t>VACANCES - Tarif à la semaine</t>
  </si>
  <si>
    <t>Demi-journée sans repas</t>
  </si>
  <si>
    <t>Demi-journée avec repas</t>
  </si>
  <si>
    <t>Journée</t>
  </si>
  <si>
    <t>Journée "forfait semaine"</t>
  </si>
  <si>
    <t>Journée "forfait semaine sans mercredi"</t>
  </si>
  <si>
    <t>Journée "à la carte"</t>
  </si>
  <si>
    <t>Tarifs de l'ALSH selon QF (Quotient familial)</t>
  </si>
  <si>
    <t>Cout complet  (*)</t>
  </si>
  <si>
    <t>Tarif  EXTERIEUR</t>
  </si>
  <si>
    <t>Tarif  MEYLANAIS</t>
  </si>
  <si>
    <t>Tarif  MEYLANAIS, 16€ ou 8€ déduit</t>
  </si>
  <si>
    <t>Pour les Meylanais, le tarif est dépendant du QF exact pour un QF entre 400 et 4000.
Pour les extérieurs, 2 tarifs différents selon le QF &lt;=2000 ou &gt;=2001
Pour les enfants Meylanais, pensez à demander vos Pass Loisirs d'une valeur de 16€ auprès de la mairie de Meylan.
Ce pass est utilisable pour 1 journée ou 2 demi-journées de centre de loisirs.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</si>
</sst>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rgb="FFC00000"/>
      <name val="Arial"/>
    </font>
    <font>
      <b/>
      <sz val="11"/>
      <color rgb="FF444444"/>
      <name val="Calibri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rgb="FFE2EFD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E2EFD9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2" fontId="2" fillId="6" borderId="19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19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2" fontId="2" fillId="7" borderId="25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21" Type="http://schemas.openxmlformats.org/officeDocument/2006/relationships/calcChain" Target="calcChain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19"/>
  <sheetViews>
    <sheetView tabSelected="1" topLeftCell="A3" zoomScale="89" zoomScaleNormal="85" workbookViewId="0">
      <selection activeCell="B4" sqref="B4"/>
    </sheetView>
  </sheetViews>
  <sheetFormatPr baseColWidth="10" defaultColWidth="12.5703125" defaultRowHeight="15" customHeight="1" x14ac:dyDescent="0.2"/>
  <cols>
    <col min="1" max="1" width="9.140625" customWidth="1"/>
    <col min="2" max="2" width="61.42578125" customWidth="1"/>
    <col min="3" max="7" width="12.7109375" customWidth="1"/>
    <col min="8" max="22" width="9.140625" customWidth="1"/>
  </cols>
  <sheetData>
    <row r="3" spans="2:7" ht="12.75" customHeight="1" x14ac:dyDescent="0.2">
      <c r="B3" s="1" t="s">
        <v>0</v>
      </c>
      <c r="C3" s="2"/>
      <c r="D3" s="2"/>
      <c r="E3" s="2"/>
      <c r="F3" s="2"/>
      <c r="G3" s="2"/>
    </row>
    <row r="4" spans="2:7" ht="24.75" customHeight="1" x14ac:dyDescent="0.2">
      <c r="B4" s="42">
        <v>2000</v>
      </c>
      <c r="C4" s="2"/>
      <c r="D4" s="3" t="s">
        <v>1</v>
      </c>
      <c r="E4" s="2"/>
      <c r="F4" s="2"/>
      <c r="G4" s="2"/>
    </row>
    <row r="5" spans="2:7" ht="12.75" customHeight="1" thickBot="1" x14ac:dyDescent="0.25">
      <c r="B5" s="1"/>
      <c r="C5" s="1"/>
      <c r="D5" s="1"/>
      <c r="E5" s="1"/>
      <c r="F5" s="1"/>
      <c r="G5" s="1"/>
    </row>
    <row r="6" spans="2:7" ht="58.5" customHeight="1" thickBot="1" x14ac:dyDescent="0.25">
      <c r="B6" s="43" t="s">
        <v>49</v>
      </c>
      <c r="C6" s="44"/>
      <c r="D6" s="44"/>
      <c r="E6" s="44"/>
      <c r="F6" s="44"/>
      <c r="G6" s="45"/>
    </row>
    <row r="7" spans="2:7" ht="57" customHeight="1" x14ac:dyDescent="0.2">
      <c r="B7" s="34" t="s">
        <v>44</v>
      </c>
      <c r="C7" s="39" t="s">
        <v>45</v>
      </c>
      <c r="D7" s="39" t="s">
        <v>28</v>
      </c>
      <c r="E7" s="39" t="s">
        <v>47</v>
      </c>
      <c r="F7" s="39" t="s">
        <v>48</v>
      </c>
      <c r="G7" s="40" t="s">
        <v>46</v>
      </c>
    </row>
    <row r="8" spans="2:7" ht="12.75" customHeight="1" x14ac:dyDescent="0.2">
      <c r="B8" s="41" t="s">
        <v>35</v>
      </c>
      <c r="C8" s="32">
        <f>'ALSH - Calculs'!C11</f>
        <v>4.7</v>
      </c>
      <c r="D8" s="32">
        <f>'ALSH - Calculs'!D11</f>
        <v>3.3</v>
      </c>
      <c r="E8" s="33">
        <f>'ALSH - Calculs'!F11</f>
        <v>4</v>
      </c>
      <c r="F8" s="33">
        <f>E8</f>
        <v>4</v>
      </c>
      <c r="G8" s="36">
        <f>'ALSH - Calculs'!G11</f>
        <v>4.4000000000000004</v>
      </c>
    </row>
    <row r="9" spans="2:7" ht="12.75" customHeight="1" x14ac:dyDescent="0.2">
      <c r="B9" s="46" t="s">
        <v>2</v>
      </c>
      <c r="C9" s="47"/>
      <c r="D9" s="47"/>
      <c r="E9" s="47"/>
      <c r="F9" s="47"/>
      <c r="G9" s="48"/>
    </row>
    <row r="10" spans="2:7" ht="12.75" customHeight="1" x14ac:dyDescent="0.2">
      <c r="B10" s="35" t="s">
        <v>40</v>
      </c>
      <c r="C10" s="32">
        <f>'ALSH - Calculs'!C13</f>
        <v>52.279828846153848</v>
      </c>
      <c r="D10" s="32">
        <f>'ALSH - Calculs'!D13</f>
        <v>31.8</v>
      </c>
      <c r="E10" s="33">
        <f>'ALSH - Calculs'!F13</f>
        <v>38.799999999999997</v>
      </c>
      <c r="F10" s="33">
        <f t="shared" ref="F10" si="0">E10-16</f>
        <v>22.799999999999997</v>
      </c>
      <c r="G10" s="36">
        <f>'ALSH - Calculs'!G13</f>
        <v>42</v>
      </c>
    </row>
    <row r="11" spans="2:7" ht="12.75" customHeight="1" x14ac:dyDescent="0.2">
      <c r="B11" s="37" t="s">
        <v>38</v>
      </c>
      <c r="C11" s="6">
        <f>'ALSH - Calculs'!C16</f>
        <v>25.217309288461539</v>
      </c>
      <c r="D11" s="6">
        <f>'ALSH - Calculs'!D16</f>
        <v>15.1</v>
      </c>
      <c r="E11" s="6">
        <f>'ALSH - Calculs'!F16</f>
        <v>18.399999999999999</v>
      </c>
      <c r="F11" s="6">
        <f t="shared" ref="F11" si="1">E11-8</f>
        <v>10.399999999999999</v>
      </c>
      <c r="G11" s="38">
        <f>'ALSH - Calculs'!G16</f>
        <v>19.899999999999999</v>
      </c>
    </row>
    <row r="12" spans="2:7" ht="12.75" customHeight="1" x14ac:dyDescent="0.2">
      <c r="B12" s="35" t="s">
        <v>39</v>
      </c>
      <c r="C12" s="32">
        <f>'ALSH - Calculs'!C15</f>
        <v>29.917309288461539</v>
      </c>
      <c r="D12" s="32">
        <f>'ALSH - Calculs'!D15</f>
        <v>18.399999999999999</v>
      </c>
      <c r="E12" s="33">
        <f>'ALSH - Calculs'!F15</f>
        <v>22.4</v>
      </c>
      <c r="F12" s="33">
        <f>E12-8</f>
        <v>14.399999999999999</v>
      </c>
      <c r="G12" s="36">
        <f>'ALSH - Calculs'!G15</f>
        <v>24.3</v>
      </c>
    </row>
    <row r="13" spans="2:7" ht="12.75" customHeight="1" x14ac:dyDescent="0.2">
      <c r="B13" s="46" t="s">
        <v>36</v>
      </c>
      <c r="C13" s="47"/>
      <c r="D13" s="47"/>
      <c r="E13" s="47"/>
      <c r="F13" s="47"/>
      <c r="G13" s="48"/>
    </row>
    <row r="14" spans="2:7" ht="12.75" customHeight="1" x14ac:dyDescent="0.2">
      <c r="B14" s="35" t="s">
        <v>41</v>
      </c>
      <c r="C14" s="32">
        <f>'ALSH - Calculs'!C18</f>
        <v>52.279828846153848</v>
      </c>
      <c r="D14" s="32">
        <f>'ALSH - Calculs'!D18</f>
        <v>31.8</v>
      </c>
      <c r="E14" s="33">
        <f>'ALSH - Calculs'!F18</f>
        <v>38.799999999999997</v>
      </c>
      <c r="F14" s="33">
        <f t="shared" ref="F14:F16" si="2">E14-16</f>
        <v>22.799999999999997</v>
      </c>
      <c r="G14" s="36">
        <f>'ALSH - Calculs'!G18</f>
        <v>42</v>
      </c>
    </row>
    <row r="15" spans="2:7" ht="12.75" customHeight="1" x14ac:dyDescent="0.2">
      <c r="B15" s="37" t="s">
        <v>42</v>
      </c>
      <c r="C15" s="6">
        <f>'ALSH - Calculs'!C20</f>
        <v>52.279828846153848</v>
      </c>
      <c r="D15" s="6">
        <f>'ALSH - Calculs'!D20</f>
        <v>32.436</v>
      </c>
      <c r="E15" s="6">
        <f>'ALSH - Calculs'!F20</f>
        <v>39.6</v>
      </c>
      <c r="F15" s="6">
        <f t="shared" si="2"/>
        <v>23.6</v>
      </c>
      <c r="G15" s="38">
        <f>'ALSH - Calculs'!G20</f>
        <v>42.8</v>
      </c>
    </row>
    <row r="16" spans="2:7" ht="12.75" customHeight="1" x14ac:dyDescent="0.2">
      <c r="B16" s="35" t="s">
        <v>43</v>
      </c>
      <c r="C16" s="32">
        <f>'ALSH - Calculs'!C22</f>
        <v>52.279828846153848</v>
      </c>
      <c r="D16" s="32">
        <f>'ALSH - Calculs'!D22</f>
        <v>33.39</v>
      </c>
      <c r="E16" s="33">
        <f>'ALSH - Calculs'!F22</f>
        <v>40.700000000000003</v>
      </c>
      <c r="F16" s="33">
        <f t="shared" si="2"/>
        <v>24.700000000000003</v>
      </c>
      <c r="G16" s="36">
        <f>'ALSH - Calculs'!G22</f>
        <v>44.1</v>
      </c>
    </row>
    <row r="17" spans="2:7" ht="12.75" customHeight="1" x14ac:dyDescent="0.2">
      <c r="B17" s="46" t="s">
        <v>37</v>
      </c>
      <c r="C17" s="47"/>
      <c r="D17" s="47"/>
      <c r="E17" s="47"/>
      <c r="F17" s="47"/>
      <c r="G17" s="48"/>
    </row>
    <row r="18" spans="2:7" ht="15" customHeight="1" x14ac:dyDescent="0.2">
      <c r="B18" s="35" t="s">
        <v>41</v>
      </c>
      <c r="C18" s="32">
        <f>C14*5</f>
        <v>261.39914423076925</v>
      </c>
      <c r="D18" s="32">
        <f>D14*5</f>
        <v>159</v>
      </c>
      <c r="E18" s="33">
        <f>E14*5</f>
        <v>194</v>
      </c>
      <c r="F18" s="33">
        <f>F14*5</f>
        <v>113.99999999999999</v>
      </c>
      <c r="G18" s="36">
        <f>G14*5</f>
        <v>210</v>
      </c>
    </row>
    <row r="19" spans="2:7" ht="15" customHeight="1" x14ac:dyDescent="0.2">
      <c r="B19" s="37" t="s">
        <v>42</v>
      </c>
      <c r="C19" s="6">
        <f>C15*4</f>
        <v>209.11931538461539</v>
      </c>
      <c r="D19" s="6">
        <f>D15*4</f>
        <v>129.744</v>
      </c>
      <c r="E19" s="6">
        <f>E15*4</f>
        <v>158.4</v>
      </c>
      <c r="F19" s="6">
        <f>F15*4</f>
        <v>94.4</v>
      </c>
      <c r="G19" s="38">
        <f>G15*4</f>
        <v>171.2</v>
      </c>
    </row>
  </sheetData>
  <sheetProtection sheet="1" objects="1" scenarios="1"/>
  <mergeCells count="4">
    <mergeCell ref="B6:G6"/>
    <mergeCell ref="B9:G9"/>
    <mergeCell ref="B13:G13"/>
    <mergeCell ref="B17:G1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Z25"/>
  <sheetViews>
    <sheetView workbookViewId="0">
      <selection activeCell="J13" sqref="J13"/>
    </sheetView>
  </sheetViews>
  <sheetFormatPr baseColWidth="10" defaultColWidth="12.5703125" defaultRowHeight="15" customHeight="1" x14ac:dyDescent="0.2"/>
  <cols>
    <col min="1" max="1" width="9.140625" customWidth="1"/>
    <col min="2" max="2" width="58.5703125" customWidth="1"/>
    <col min="3" max="26" width="15.7109375" customWidth="1"/>
  </cols>
  <sheetData>
    <row r="3" spans="2:26" ht="12.75" customHeight="1" x14ac:dyDescent="0.2">
      <c r="B3" s="11"/>
      <c r="C3" s="12" t="s">
        <v>14</v>
      </c>
      <c r="D3" s="13">
        <v>60</v>
      </c>
      <c r="E3" s="22" t="s">
        <v>31</v>
      </c>
      <c r="F3" s="23"/>
      <c r="G3" s="23"/>
      <c r="H3" s="14"/>
      <c r="I3" s="12" t="s">
        <v>15</v>
      </c>
      <c r="J3" s="13">
        <v>1000</v>
      </c>
      <c r="K3" s="22" t="s">
        <v>16</v>
      </c>
      <c r="L3" s="23"/>
      <c r="M3" s="23"/>
      <c r="N3" s="14"/>
      <c r="O3" s="12" t="s">
        <v>15</v>
      </c>
      <c r="P3" s="14">
        <v>2000</v>
      </c>
      <c r="Q3" s="22" t="s">
        <v>17</v>
      </c>
      <c r="R3" s="23"/>
      <c r="S3" s="14"/>
      <c r="T3" s="8"/>
      <c r="U3" s="21" t="s">
        <v>18</v>
      </c>
      <c r="V3" s="21">
        <v>4000</v>
      </c>
      <c r="W3" s="21" t="s">
        <v>19</v>
      </c>
      <c r="X3" s="21">
        <v>2000</v>
      </c>
      <c r="Y3" s="21" t="s">
        <v>20</v>
      </c>
      <c r="Z3" s="21">
        <v>2001</v>
      </c>
    </row>
    <row r="4" spans="2:26" ht="12.75" customHeight="1" x14ac:dyDescent="0.2">
      <c r="B4" s="15" t="s">
        <v>32</v>
      </c>
      <c r="C4" s="16" t="s">
        <v>21</v>
      </c>
      <c r="D4" s="17">
        <v>0.56040000000000001</v>
      </c>
      <c r="E4" s="18" t="s">
        <v>21</v>
      </c>
      <c r="F4" s="19">
        <v>3.3999999999999997E-4</v>
      </c>
      <c r="G4" s="19" t="s">
        <v>22</v>
      </c>
      <c r="H4" s="20">
        <v>0.54</v>
      </c>
      <c r="I4" s="16" t="s">
        <v>21</v>
      </c>
      <c r="J4" s="17">
        <v>0.88</v>
      </c>
      <c r="K4" s="18" t="s">
        <v>21</v>
      </c>
      <c r="L4" s="19">
        <v>3.3999999999999997E-4</v>
      </c>
      <c r="M4" s="19" t="s">
        <v>22</v>
      </c>
      <c r="N4" s="20">
        <v>0.54</v>
      </c>
      <c r="O4" s="16" t="s">
        <v>21</v>
      </c>
      <c r="P4" s="17">
        <v>1.22</v>
      </c>
      <c r="Q4" s="18" t="s">
        <v>21</v>
      </c>
      <c r="R4" s="19">
        <v>5.0000000000000043E-5</v>
      </c>
      <c r="S4" s="20" t="s">
        <v>22</v>
      </c>
      <c r="T4" s="8">
        <v>1.1200000000000001</v>
      </c>
      <c r="U4" s="21" t="s">
        <v>21</v>
      </c>
      <c r="V4" s="21">
        <v>1.32</v>
      </c>
      <c r="W4" s="21" t="s">
        <v>21</v>
      </c>
      <c r="X4" s="21">
        <v>1.32</v>
      </c>
      <c r="Y4" s="21" t="s">
        <v>23</v>
      </c>
      <c r="Z4" s="21">
        <v>1.48</v>
      </c>
    </row>
    <row r="5" spans="2:26" ht="12.75" customHeigh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2:26" ht="12.75" customHeight="1" x14ac:dyDescent="0.2">
      <c r="B6" s="9"/>
      <c r="C6" s="9"/>
      <c r="D6" s="9"/>
      <c r="E6" s="9"/>
      <c r="F6" s="9" t="s">
        <v>24</v>
      </c>
      <c r="G6" s="9" t="s">
        <v>25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6" ht="12.75" customHeight="1" x14ac:dyDescent="0.2">
      <c r="B7" s="9" t="s">
        <v>26</v>
      </c>
      <c r="C7" s="9">
        <f>Tarification_ALSH!B4</f>
        <v>2000</v>
      </c>
      <c r="D7" s="9"/>
      <c r="E7" s="9" t="s">
        <v>27</v>
      </c>
      <c r="F7" s="10">
        <f>IF($C$7&gt;$V$3,$V$4,IF($C$7&gt;$P$3,$R$4*$C$7+$T$4,IF($C$7&gt;$J$3,$L$4*$C$7+$N$4,IF($C$7&gt;$D$3,$F$4*$C$7+$H$4,$D$4))))</f>
        <v>1.22</v>
      </c>
      <c r="G7" s="10">
        <f>IF($C$7&gt;$X$3,$Z$4,$X$4)</f>
        <v>1.32</v>
      </c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2:26" ht="12.75" customHeight="1" x14ac:dyDescent="0.2">
      <c r="B8" s="9"/>
      <c r="C8" s="9"/>
      <c r="D8" s="9"/>
      <c r="E8" s="9" t="s">
        <v>27</v>
      </c>
      <c r="F8" s="10">
        <f>IF($C$7&gt;$V$3,$V$4,IF($C$7&gt;$P$3,$R$4*$C$7+$T$4,IF($C$7&gt;$J$3,$L$4*$C$7+$N$4,IF($C$7&gt;$D$3,$F$4*$C$7+$H$4,$D$4))))</f>
        <v>1.22</v>
      </c>
      <c r="G8" s="10">
        <f>IF($C$7&gt;$X$3,$Z$4,$X$4)</f>
        <v>1.32</v>
      </c>
      <c r="H8" s="1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26" ht="12.75" customHeight="1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2:26" ht="12.75" customHeight="1" x14ac:dyDescent="0.2">
      <c r="B10" s="9" t="s">
        <v>33</v>
      </c>
      <c r="C10" s="9" t="s">
        <v>34</v>
      </c>
      <c r="D10" s="9" t="s">
        <v>28</v>
      </c>
      <c r="E10" s="9"/>
      <c r="F10" s="9" t="s">
        <v>29</v>
      </c>
      <c r="G10" s="9" t="s">
        <v>30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2:26" ht="12.75" customHeight="1" x14ac:dyDescent="0.2">
      <c r="B11" s="24" t="s">
        <v>35</v>
      </c>
      <c r="C11" s="25">
        <v>4.7</v>
      </c>
      <c r="D11" s="25">
        <v>3.3</v>
      </c>
      <c r="E11" s="25"/>
      <c r="F11" s="6">
        <f>ROUND($D11*F$7,1)</f>
        <v>4</v>
      </c>
      <c r="G11" s="6">
        <f>ROUND($D11*G$7,1)</f>
        <v>4.4000000000000004</v>
      </c>
      <c r="H11" s="6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2:26" ht="12.75" customHeight="1" x14ac:dyDescent="0.2">
      <c r="B12" s="26" t="s">
        <v>2</v>
      </c>
      <c r="C12" s="27"/>
      <c r="D12" s="27"/>
      <c r="E12" s="27"/>
      <c r="F12" s="4"/>
      <c r="G12" s="4"/>
      <c r="H12" s="4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2:26" ht="12.75" customHeight="1" x14ac:dyDescent="0.2">
      <c r="B13" s="5" t="s">
        <v>3</v>
      </c>
      <c r="C13" s="28">
        <v>52.279828846153848</v>
      </c>
      <c r="D13" s="28">
        <v>31.8</v>
      </c>
      <c r="E13" s="28"/>
      <c r="F13" s="6">
        <f>ROUND($D13*F$7,1)</f>
        <v>38.799999999999997</v>
      </c>
      <c r="G13" s="6">
        <f>ROUND($D13*G$7,1)</f>
        <v>42</v>
      </c>
      <c r="H13" s="6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2:26" ht="12.75" customHeight="1" x14ac:dyDescent="0.2">
      <c r="B14" s="5" t="s">
        <v>4</v>
      </c>
      <c r="C14" s="28">
        <f>C13-C11</f>
        <v>47.579828846153845</v>
      </c>
      <c r="D14" s="28">
        <v>28.5</v>
      </c>
      <c r="E14" s="28"/>
      <c r="F14" s="6">
        <f t="shared" ref="F14:G16" si="0">ROUND($D14*F$7,1)</f>
        <v>34.799999999999997</v>
      </c>
      <c r="G14" s="6">
        <f t="shared" si="0"/>
        <v>37.6</v>
      </c>
      <c r="H14" s="6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ht="12.75" customHeight="1" x14ac:dyDescent="0.2">
      <c r="B15" s="5" t="s">
        <v>5</v>
      </c>
      <c r="C15" s="28">
        <f>C16+C11</f>
        <v>29.917309288461539</v>
      </c>
      <c r="D15" s="28">
        <v>18.399999999999999</v>
      </c>
      <c r="E15" s="28"/>
      <c r="F15" s="6">
        <f t="shared" si="0"/>
        <v>22.4</v>
      </c>
      <c r="G15" s="6">
        <f t="shared" si="0"/>
        <v>24.3</v>
      </c>
      <c r="H15" s="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ht="12.75" customHeight="1" x14ac:dyDescent="0.2">
      <c r="B16" s="5" t="s">
        <v>6</v>
      </c>
      <c r="C16" s="28">
        <f>C14*53%</f>
        <v>25.217309288461539</v>
      </c>
      <c r="D16" s="28">
        <v>15.1</v>
      </c>
      <c r="E16" s="28"/>
      <c r="F16" s="6">
        <f t="shared" si="0"/>
        <v>18.399999999999999</v>
      </c>
      <c r="G16" s="6">
        <f t="shared" si="0"/>
        <v>19.899999999999999</v>
      </c>
      <c r="H16" s="6"/>
    </row>
    <row r="17" spans="2:8" ht="12.75" customHeight="1" x14ac:dyDescent="0.2">
      <c r="B17" s="29" t="s">
        <v>7</v>
      </c>
      <c r="C17" s="30"/>
      <c r="D17" s="30"/>
      <c r="E17" s="30"/>
      <c r="F17" s="6"/>
      <c r="G17" s="6"/>
      <c r="H17" s="6"/>
    </row>
    <row r="18" spans="2:8" ht="12.75" customHeight="1" x14ac:dyDescent="0.2">
      <c r="B18" s="7" t="s">
        <v>8</v>
      </c>
      <c r="C18" s="31">
        <f t="shared" ref="C18:D18" si="1">C13</f>
        <v>52.279828846153848</v>
      </c>
      <c r="D18" s="31">
        <f t="shared" si="1"/>
        <v>31.8</v>
      </c>
      <c r="E18" s="31"/>
      <c r="F18" s="6">
        <f>ROUND($D18*F$7,1)</f>
        <v>38.799999999999997</v>
      </c>
      <c r="G18" s="6">
        <f>ROUND($D18*G$7,1)</f>
        <v>42</v>
      </c>
      <c r="H18" s="6"/>
    </row>
    <row r="19" spans="2:8" ht="12.75" customHeight="1" x14ac:dyDescent="0.2">
      <c r="B19" s="7" t="s">
        <v>9</v>
      </c>
      <c r="C19" s="31">
        <f t="shared" ref="C19:D19" si="2">C14</f>
        <v>47.579828846153845</v>
      </c>
      <c r="D19" s="31">
        <f t="shared" si="2"/>
        <v>28.5</v>
      </c>
      <c r="E19" s="31"/>
      <c r="F19" s="6">
        <f t="shared" ref="F19:G23" si="3">ROUND($D19*F$7,1)</f>
        <v>34.799999999999997</v>
      </c>
      <c r="G19" s="6">
        <f t="shared" si="3"/>
        <v>37.6</v>
      </c>
      <c r="H19" s="6"/>
    </row>
    <row r="20" spans="2:8" ht="12.75" customHeight="1" x14ac:dyDescent="0.2">
      <c r="B20" s="7" t="s">
        <v>10</v>
      </c>
      <c r="C20" s="31">
        <f>C18</f>
        <v>52.279828846153848</v>
      </c>
      <c r="D20" s="31">
        <f t="shared" ref="D20" si="4">D18*1.02</f>
        <v>32.436</v>
      </c>
      <c r="E20" s="31"/>
      <c r="F20" s="6">
        <f t="shared" si="3"/>
        <v>39.6</v>
      </c>
      <c r="G20" s="6">
        <f t="shared" si="3"/>
        <v>42.8</v>
      </c>
      <c r="H20" s="6"/>
    </row>
    <row r="21" spans="2:8" ht="12.75" customHeight="1" x14ac:dyDescent="0.2">
      <c r="B21" s="7" t="s">
        <v>11</v>
      </c>
      <c r="C21" s="31">
        <f>C19</f>
        <v>47.579828846153845</v>
      </c>
      <c r="D21" s="31">
        <f t="shared" ref="D21" si="5">D19*1.02</f>
        <v>29.07</v>
      </c>
      <c r="E21" s="31"/>
      <c r="F21" s="6">
        <f t="shared" si="3"/>
        <v>35.5</v>
      </c>
      <c r="G21" s="6">
        <f t="shared" si="3"/>
        <v>38.4</v>
      </c>
      <c r="H21" s="6"/>
    </row>
    <row r="22" spans="2:8" ht="12.75" customHeight="1" x14ac:dyDescent="0.2">
      <c r="B22" s="7" t="s">
        <v>12</v>
      </c>
      <c r="C22" s="31">
        <f>C18</f>
        <v>52.279828846153848</v>
      </c>
      <c r="D22" s="31">
        <f t="shared" ref="D22" si="6">D18*1.05</f>
        <v>33.39</v>
      </c>
      <c r="E22" s="31"/>
      <c r="F22" s="6">
        <f t="shared" si="3"/>
        <v>40.700000000000003</v>
      </c>
      <c r="G22" s="6">
        <f t="shared" si="3"/>
        <v>44.1</v>
      </c>
      <c r="H22" s="6"/>
    </row>
    <row r="23" spans="2:8" ht="12.75" customHeight="1" x14ac:dyDescent="0.2">
      <c r="B23" s="7" t="s">
        <v>13</v>
      </c>
      <c r="C23" s="31">
        <f>C19</f>
        <v>47.579828846153845</v>
      </c>
      <c r="D23" s="31">
        <f t="shared" ref="D23" si="7">D19*1.05</f>
        <v>29.925000000000001</v>
      </c>
      <c r="E23" s="31"/>
      <c r="F23" s="6">
        <f t="shared" si="3"/>
        <v>36.5</v>
      </c>
      <c r="G23" s="6">
        <f t="shared" si="3"/>
        <v>39.5</v>
      </c>
      <c r="H23" s="6"/>
    </row>
    <row r="24" spans="2:8" ht="12.75" customHeight="1" x14ac:dyDescent="0.2">
      <c r="B24" s="9"/>
      <c r="C24" s="9"/>
      <c r="D24" s="9"/>
      <c r="E24" s="9"/>
      <c r="F24" s="9"/>
      <c r="G24" s="9"/>
      <c r="H24" s="9"/>
    </row>
    <row r="25" spans="2:8" ht="12.75" customHeight="1" x14ac:dyDescent="0.2">
      <c r="B25" s="9"/>
      <c r="C25" s="9"/>
      <c r="D25" s="9"/>
      <c r="E25" s="9"/>
      <c r="F25" s="9"/>
      <c r="G25" s="9"/>
      <c r="H25" s="9"/>
    </row>
  </sheetData>
  <sheetProtection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Tarification_ALSH</vt:lpstr>
      <vt:lpstr>ALSH - Calculs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Catherine Gabaston-Beaumont</cp:lastModifiedBy>
  <dcterms:created xsi:type="dcterms:W3CDTF">2023-02-01T20:19:50Z</dcterms:created>
  <dcterms:modified xsi:type="dcterms:W3CDTF">2025-06-30T04:27:09Z</dcterms:modified>
</cp:coreProperties>
</file>